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65" tabRatio="799" activeTab="2"/>
  </bookViews>
  <sheets>
    <sheet name="9" sheetId="1" r:id="rId1"/>
    <sheet name="4-9" sheetId="2" r:id="rId2"/>
    <sheet name="5-9" sheetId="3" r:id="rId3"/>
  </sheets>
  <definedNames>
    <definedName name="_xlnm.Print_Area" localSheetId="0">'9'!$A$1:$O$159</definedName>
  </definedNames>
  <calcPr fullCalcOnLoad="1"/>
</workbook>
</file>

<file path=xl/sharedStrings.xml><?xml version="1.0" encoding="utf-8"?>
<sst xmlns="http://schemas.openxmlformats.org/spreadsheetml/2006/main" count="496" uniqueCount="320">
  <si>
    <t>(наименование должности лица, утверждающего документ)</t>
  </si>
  <si>
    <t>УТВЕРЖДАЮ</t>
  </si>
  <si>
    <t>(подпись, расшифровка подписи)</t>
  </si>
  <si>
    <t>Форма по КФД</t>
  </si>
  <si>
    <t>Дата</t>
  </si>
  <si>
    <t>Код по ОКПО</t>
  </si>
  <si>
    <t>ИНН</t>
  </si>
  <si>
    <t>КПП</t>
  </si>
  <si>
    <t>Код по ОКЕИ</t>
  </si>
  <si>
    <t>Единица измерения: руб. (с точностью до второго десятичного знака после запятой)</t>
  </si>
  <si>
    <t>1.1. Цели деятельности учреждения в соответствии с областными законами, иными нормативными актами и уставом учреждения:</t>
  </si>
  <si>
    <t>1.2. Виды деятельности учреждения, относящиеся к его основным видам деятельности в соответствии с уставом учреждения:</t>
  </si>
  <si>
    <t>Наименование показателя</t>
  </si>
  <si>
    <t>из них:</t>
  </si>
  <si>
    <t>в том числе:</t>
  </si>
  <si>
    <t xml:space="preserve">увеличение стоимости основных средств </t>
  </si>
  <si>
    <t>увеличение стоимости материальных запасов</t>
  </si>
  <si>
    <t>(расшифровка подписи)</t>
  </si>
  <si>
    <t xml:space="preserve">Главный бухгалтер </t>
  </si>
  <si>
    <t>1.3. Перечень услуг (работ), относящихся в соответствии с уставом к основным видам деятельности учреждения, предоставление которых для физических и юридических лиц осуществляется за плату:</t>
  </si>
  <si>
    <t>I. Сведения о деятельности муниципального бюджетного учреждения</t>
  </si>
  <si>
    <t>II. Показатели финансового состояния муниципального бюджетного учреждения</t>
  </si>
  <si>
    <t>III. Показатели по поступлениям и выплатам муниципального бюджетного учреждения</t>
  </si>
  <si>
    <t xml:space="preserve">Наименование муниципального учреждения </t>
  </si>
  <si>
    <t>Адрес фактического местонахождения муниципального  учреждения</t>
  </si>
  <si>
    <t>614401001</t>
  </si>
  <si>
    <t>администрации г. Гуково</t>
  </si>
  <si>
    <t>КОДЫ</t>
  </si>
  <si>
    <t>Наименование органа, осуществляющего функции и полномочия учредителя</t>
  </si>
  <si>
    <t>Отдел образования администрации г. Гуково</t>
  </si>
  <si>
    <t xml:space="preserve">коммунальные услуги </t>
  </si>
  <si>
    <t xml:space="preserve">работы, услуги по содержанию имущества </t>
  </si>
  <si>
    <t xml:space="preserve">прочие работы, услуги </t>
  </si>
  <si>
    <t xml:space="preserve">прочие расходы </t>
  </si>
  <si>
    <t>383</t>
  </si>
  <si>
    <t>1. Нефинансовые активы, всего:</t>
  </si>
  <si>
    <t>Недвижимое имущество, всего:</t>
  </si>
  <si>
    <t>остаточная стоимость</t>
  </si>
  <si>
    <t>Особо ценное движимое имущество, всего:</t>
  </si>
  <si>
    <t>2. Финансовые активы, всего</t>
  </si>
  <si>
    <t>денежные средства учреждения, всего:</t>
  </si>
  <si>
    <t>денежные средсва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</si>
  <si>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</si>
  <si>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</si>
  <si>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</si>
  <si>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</si>
  <si>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3. Обязательства, всего</t>
  </si>
  <si>
    <t>долговые обязательства</t>
  </si>
  <si>
    <t>кредиторская задолженность</t>
  </si>
  <si>
    <t>просроченная кредиторская задолженность</t>
  </si>
  <si>
    <t>код строки</t>
  </si>
  <si>
    <t>код бюджетной классификации Российской Федерации</t>
  </si>
  <si>
    <t>Объем финансового обеспечения, рублей (с точностью до двух знаков после запятой-0,00)</t>
  </si>
  <si>
    <t>2017 год</t>
  </si>
  <si>
    <t>плановый период</t>
  </si>
  <si>
    <t>Всего</t>
  </si>
  <si>
    <t xml:space="preserve">Субсидия на выполнение муниципального задания </t>
  </si>
  <si>
    <t>Субсидии, предоставляемые в соответствии с абзацем вторым пункта 1 статьи 78.1 Бюджетного кодекса Российской Федерации</t>
  </si>
  <si>
    <t>Поступления от оказания услуг (выполнения работ) на платной основе и от иной приносящей доход деятельности</t>
  </si>
  <si>
    <t>Остаток средств на начало года</t>
  </si>
  <si>
    <t>001</t>
  </si>
  <si>
    <t>Х</t>
  </si>
  <si>
    <t>002</t>
  </si>
  <si>
    <t>003</t>
  </si>
  <si>
    <t>004</t>
  </si>
  <si>
    <t>Возврат неиспользованных остатков субсидий прошлых лет в доход бюджета (-)</t>
  </si>
  <si>
    <t>Возврат остатка субсидий на выполнение муниципального задания в объеме, соответствующем недостигнутым показателям муниципального задания (-)</t>
  </si>
  <si>
    <t>Поступления от доходов, всего:</t>
  </si>
  <si>
    <t>005</t>
  </si>
  <si>
    <t>в том числе:                 от собственности</t>
  </si>
  <si>
    <t xml:space="preserve">  из них:                                от использования имущества, находящегося в муниципальной собственности и переданногов аренду</t>
  </si>
  <si>
    <t>006</t>
  </si>
  <si>
    <t>от оказания услуг, выполнения работ</t>
  </si>
  <si>
    <t>007</t>
  </si>
  <si>
    <t>008</t>
  </si>
  <si>
    <t>009</t>
  </si>
  <si>
    <t>субсидии на выполнение муниципального задания на реализацию программ, в том числе:</t>
  </si>
  <si>
    <t>Муниципальная программа г. Гуково "Развитие образования"</t>
  </si>
  <si>
    <t>010</t>
  </si>
  <si>
    <t>Муниципальная программа г. Гуково "Защита населения и территории от чрезвычайных ситуаций и обеспечение пожарной безопасности"</t>
  </si>
  <si>
    <t>011</t>
  </si>
  <si>
    <t>от штрафов, пеней и иных сумм принудительного изъятия</t>
  </si>
  <si>
    <t>012</t>
  </si>
  <si>
    <t>013</t>
  </si>
  <si>
    <t>014</t>
  </si>
  <si>
    <t>015</t>
  </si>
  <si>
    <t>Муниципальная программа г. Гуково "Социальная поддержка граждан"</t>
  </si>
  <si>
    <t>016</t>
  </si>
  <si>
    <t>Муниципальная программа г. Гуково "Молодежь"</t>
  </si>
  <si>
    <t>Муниципальная программа г. Гуково "Обеспечение общественного порядка и противодействие преступности"</t>
  </si>
  <si>
    <t>017</t>
  </si>
  <si>
    <t>018</t>
  </si>
  <si>
    <t>019</t>
  </si>
  <si>
    <t>иные субсидии, предоставляемые из бюджета, в том числе:</t>
  </si>
  <si>
    <t>субсидии бюджетным учреждениям на иные цели, в том числе:</t>
  </si>
  <si>
    <t>прочие поступления</t>
  </si>
  <si>
    <t>020</t>
  </si>
  <si>
    <t>Выплаты по расходам, всего:</t>
  </si>
  <si>
    <t>021</t>
  </si>
  <si>
    <t>из них                          фонд оплаты труда</t>
  </si>
  <si>
    <t>022</t>
  </si>
  <si>
    <t>иные выплаты персоналу учреждений, за исключением фонда оплаты труда</t>
  </si>
  <si>
    <t>023</t>
  </si>
  <si>
    <t>024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</si>
  <si>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</si>
  <si>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025</t>
  </si>
  <si>
    <t>налог на имущество и земельный налог</t>
  </si>
  <si>
    <t>026</t>
  </si>
  <si>
    <t>027</t>
  </si>
  <si>
    <t>028</t>
  </si>
  <si>
    <t>уплата прочих налогов и сборов</t>
  </si>
  <si>
    <t>уплата иных платежей</t>
  </si>
  <si>
    <t>029</t>
  </si>
  <si>
    <t>Иные бюджетные ассигнования</t>
  </si>
  <si>
    <t>Исполнение судебных актов Российской Федерации
и мировых соглашений по возмещению вреда, причиненного
в результате незаконных действий (бездействия) органов
государственной власти (государственных органов), органов
местного самоуправления либо должностных лиц этих органов,
а также в результате деятельности учреждений</t>
  </si>
  <si>
    <t>Уплата налогов, сборов и иных платежей</t>
  </si>
  <si>
    <t>030</t>
  </si>
  <si>
    <t>закупка товаров работ услуг</t>
  </si>
  <si>
    <t>031</t>
  </si>
  <si>
    <t>прочая закупка товаров, работ и услуг для обеспечения муниципальных нужд</t>
  </si>
  <si>
    <t>032</t>
  </si>
  <si>
    <t>из них:                         услуги связи</t>
  </si>
  <si>
    <t>033</t>
  </si>
  <si>
    <t>034</t>
  </si>
  <si>
    <t>035</t>
  </si>
  <si>
    <t>036</t>
  </si>
  <si>
    <t>037</t>
  </si>
  <si>
    <t>038</t>
  </si>
  <si>
    <t>039</t>
  </si>
  <si>
    <t>из них:                         от оказания услуг (выполнения работ) на платной основе, родительская плата</t>
  </si>
  <si>
    <t>040</t>
  </si>
  <si>
    <t>Источники финансирования дефицита средств всего, в том числе:</t>
  </si>
  <si>
    <t>изменение остатков средств (+,-)</t>
  </si>
  <si>
    <t>041</t>
  </si>
  <si>
    <t>Остаток средств на конец года</t>
  </si>
  <si>
    <t>042</t>
  </si>
  <si>
    <t>IV. Показатели выплат по расходам на закупку товаров, работ, услуг муниципального учреждения (подразделения)</t>
  </si>
  <si>
    <t>на</t>
  </si>
  <si>
    <t>20</t>
  </si>
  <si>
    <t xml:space="preserve"> г.</t>
  </si>
  <si>
    <t>Код
строки</t>
  </si>
  <si>
    <t>Год начала закупки</t>
  </si>
  <si>
    <t>Сумма выплат по расходам на закупку товаров, работ и услуг, рублей
(с точностью до двух знаков после запятой - 0,00)</t>
  </si>
  <si>
    <t>Всего на закупки</t>
  </si>
  <si>
    <t>В соответствии с Федеральным
законом от 5 апреля 2013 г.
№ 44-ФЗ "О контрактной системе
в сфере закупок товаров, работ, услуг
для обеспечения государственных
и муниципальных нужд"</t>
  </si>
  <si>
    <t>В соответствии с Федеральным
законом от 18 июля 2011 г. № 223-ФЗ
"О закупках товаров, работ, услуг отдельными видами юридических лиц"</t>
  </si>
  <si>
    <t>на 20</t>
  </si>
  <si>
    <t>17</t>
  </si>
  <si>
    <t>18</t>
  </si>
  <si>
    <t>19</t>
  </si>
  <si>
    <t>очередной финансовый год</t>
  </si>
  <si>
    <t>1-ый год планового периода</t>
  </si>
  <si>
    <t>2-ой год планового периода</t>
  </si>
  <si>
    <t>Выплаты по расходам на закупку товаров, работ, услуг всего:</t>
  </si>
  <si>
    <t>0001</t>
  </si>
  <si>
    <t>в том числе: на оплату контрактов, заключенных до начала очередного финансового года:</t>
  </si>
  <si>
    <t>1001</t>
  </si>
  <si>
    <t>на закупку товаров, работ, услуг по году начала закупки:</t>
  </si>
  <si>
    <t>2001</t>
  </si>
  <si>
    <t>V. Сведения о средствах, поступающих во временное распоряжение муниципального  учреждения (подразделения)</t>
  </si>
  <si>
    <t>(очередной финансовый год)</t>
  </si>
  <si>
    <t>Код строки</t>
  </si>
  <si>
    <t>Сумма
(руб., с точностью до двух знаков после запятой - 0,00)</t>
  </si>
  <si>
    <t>Поступление</t>
  </si>
  <si>
    <t>обеспечение исполнения контрактов</t>
  </si>
  <si>
    <t>Выбытие</t>
  </si>
  <si>
    <t>(подпись)</t>
  </si>
  <si>
    <t>111-8.211.0001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</si>
  <si>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</si>
  <si>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113-8.290.0007</t>
  </si>
  <si>
    <t>112-8.212.0000</t>
  </si>
  <si>
    <t>суточные</t>
  </si>
  <si>
    <t>иные прочие выплаты</t>
  </si>
  <si>
    <t>проезд к месту командировки и обратно</t>
  </si>
  <si>
    <t>услуги за проживание в командировке</t>
  </si>
  <si>
    <t>112-8.212.0001</t>
  </si>
  <si>
    <t>112-8.212.0002</t>
  </si>
  <si>
    <t>112-8.212.0003</t>
  </si>
  <si>
    <t>112-8.212.0004</t>
  </si>
  <si>
    <t>119-8.213.0000</t>
  </si>
  <si>
    <t>800-8.290.0000</t>
  </si>
  <si>
    <t>831-8.290.0002</t>
  </si>
  <si>
    <t>850-8.290.0000</t>
  </si>
  <si>
    <t>851-8.290.0001</t>
  </si>
  <si>
    <t>852-8.290.0001</t>
  </si>
  <si>
    <t>853-8.290.0002</t>
  </si>
  <si>
    <t>200-8.000.0000</t>
  </si>
  <si>
    <t>244-8.000.0000</t>
  </si>
  <si>
    <t>244-8.221.000</t>
  </si>
  <si>
    <t>интернет</t>
  </si>
  <si>
    <t>244-8.221.0002</t>
  </si>
  <si>
    <t>иные услуги связи</t>
  </si>
  <si>
    <t>244-8.221.0004</t>
  </si>
  <si>
    <t>244-8.223.0000</t>
  </si>
  <si>
    <t>отопление и горячее водоснабжение</t>
  </si>
  <si>
    <t>газ</t>
  </si>
  <si>
    <t>электроэнергия</t>
  </si>
  <si>
    <t>холодное водоснабжение</t>
  </si>
  <si>
    <t>244-8.223.0001</t>
  </si>
  <si>
    <t>244-8.223.0002</t>
  </si>
  <si>
    <t>244-8.223.0003</t>
  </si>
  <si>
    <t>244-8.223.0004</t>
  </si>
  <si>
    <t>244-8.225.000</t>
  </si>
  <si>
    <t>текущий ремонт зданий и сооружений</t>
  </si>
  <si>
    <t>244-8.225.0001</t>
  </si>
  <si>
    <t>текущий ремонт и обслуживание оборудования и техники</t>
  </si>
  <si>
    <t>244-8.225.0003</t>
  </si>
  <si>
    <t>иные работы, услуги по содержанию имущества</t>
  </si>
  <si>
    <t>244-8.225.0006</t>
  </si>
  <si>
    <t>противопожарные мероприятия</t>
  </si>
  <si>
    <t>244-8.225.0010</t>
  </si>
  <si>
    <t>оплата договоров гражданско-правового характера</t>
  </si>
  <si>
    <t>244-8.225.0036</t>
  </si>
  <si>
    <t>244-8.225.0002</t>
  </si>
  <si>
    <t>услуги по вывозу твердых бытовых отходов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</si>
  <si>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</si>
  <si>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</si>
  <si>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</si>
  <si>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</si>
  <si>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</si>
  <si>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</si>
  <si>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</si>
  <si>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</si>
  <si>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</si>
  <si>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</si>
  <si>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</si>
  <si>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</si>
  <si>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</si>
  <si>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</si>
  <si>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</si>
  <si>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</si>
  <si>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</si>
  <si>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</si>
  <si>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</si>
  <si>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</si>
  <si>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244-8.226.0000</t>
  </si>
  <si>
    <t>услуги по страхованию имущества, гражданской ответственности и здоровья</t>
  </si>
  <si>
    <t>244-8.226.0001</t>
  </si>
  <si>
    <t>оплата подписки на периодические издания</t>
  </si>
  <si>
    <t>244-8.226.0003</t>
  </si>
  <si>
    <t>оплата услуг по организации питания</t>
  </si>
  <si>
    <t>244-8.226.0005</t>
  </si>
  <si>
    <t>244-8.226.0006</t>
  </si>
  <si>
    <t>оплата услуг за участие в конференциях, совещаниях, семинарах</t>
  </si>
  <si>
    <t>244-8.226.0010</t>
  </si>
  <si>
    <t>сопровождение и обновление справочно-информационных баз данных, лицензионное программное обеспечение</t>
  </si>
  <si>
    <t>244-8.226.0011</t>
  </si>
  <si>
    <t>иные прочие работы, услуги</t>
  </si>
  <si>
    <t>244-8.226.0020</t>
  </si>
  <si>
    <t>244-8.226.0036</t>
  </si>
  <si>
    <t>244-8.290.0007</t>
  </si>
  <si>
    <t>244-8.310.0000</t>
  </si>
  <si>
    <t>063</t>
  </si>
  <si>
    <t>064</t>
  </si>
  <si>
    <t>065</t>
  </si>
  <si>
    <t>066</t>
  </si>
  <si>
    <t>067</t>
  </si>
  <si>
    <t>068</t>
  </si>
  <si>
    <t>приобретение оргтехники</t>
  </si>
  <si>
    <t>244-8.310.0001</t>
  </si>
  <si>
    <t>приобретение компьютерной техники</t>
  </si>
  <si>
    <t>244-8.310.002</t>
  </si>
  <si>
    <t>приобретение мебели</t>
  </si>
  <si>
    <t>244-8.310.0004</t>
  </si>
  <si>
    <t>244-8.310.0010</t>
  </si>
  <si>
    <t>иные расходы, связанные с увеличением стоимости основных средств</t>
  </si>
  <si>
    <t>244-8.310.0015</t>
  </si>
  <si>
    <t>244-8.340.0000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</si>
  <si>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</si>
  <si>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</si>
  <si>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</si>
  <si>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</si>
  <si>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</si>
  <si>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</si>
  <si>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</si>
  <si>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</si>
  <si>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</si>
  <si>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</si>
  <si>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приобретение продуктов питания</t>
  </si>
  <si>
    <t>244-8.340.0002</t>
  </si>
  <si>
    <t>приобретение мягкого инвентаря и обмундирования</t>
  </si>
  <si>
    <t>244-8.340.0003</t>
  </si>
  <si>
    <t>приобретение горюче-смазочных материалов</t>
  </si>
  <si>
    <t>244-8.340.0004</t>
  </si>
  <si>
    <t>закупка котельно-печного топлива</t>
  </si>
  <si>
    <t>244-8.340.0005</t>
  </si>
  <si>
    <t>244-8.340.0010</t>
  </si>
  <si>
    <t>иные расходы, связанные с увеличением стоимости материальных запасов</t>
  </si>
  <si>
    <t>244-8.340.0011</t>
  </si>
  <si>
    <t>год</t>
  </si>
  <si>
    <t>244-8.223.0005</t>
  </si>
  <si>
    <t>вывоз жидких бытовых отходов</t>
  </si>
  <si>
    <t>079</t>
  </si>
  <si>
    <t xml:space="preserve">Исполнитель: </t>
  </si>
  <si>
    <t>Муниципальное бюджетное общеобразовательное учреждение Средняя школа №9 (МБОУ СШ № 9)</t>
  </si>
  <si>
    <t>51601327</t>
  </si>
  <si>
    <t>6144007456</t>
  </si>
  <si>
    <t>347872, Ростовская обл., г. Гуково, ул. Железнодорожная, 31 А</t>
  </si>
  <si>
    <t>Директор МБОУ СШ № 9</t>
  </si>
  <si>
    <t>И.И. Осипова</t>
  </si>
  <si>
    <t>Л.П. Знайдюк</t>
  </si>
  <si>
    <t>Г.С.Махмудова</t>
  </si>
  <si>
    <t>Сумма,  рублей</t>
  </si>
  <si>
    <t>Таблица 1</t>
  </si>
  <si>
    <t>Таблица 2</t>
  </si>
  <si>
    <t>Таблица 2.1</t>
  </si>
  <si>
    <t>Таблица 3</t>
  </si>
  <si>
    <t>Уточненный план финансово-хозяйственной деятельности</t>
  </si>
  <si>
    <t>на 2017 год и на плановый период 2018 и 2019 гг.</t>
  </si>
  <si>
    <t>Заместитель заведующего отделом образования</t>
  </si>
  <si>
    <t>М.В.Озернова</t>
  </si>
  <si>
    <t>29.09.2017</t>
  </si>
  <si>
    <t>29 сентября</t>
  </si>
  <si>
    <t>реализация прав граждан на получение общедоступного и бесплатного начального общего и основного общего образования по основным                                         общеобразовательным программам;</t>
  </si>
  <si>
    <t>формирование духовно-нравственной личности обучающихся (воспитанников);</t>
  </si>
  <si>
    <t>формирование общей культуры личности обучающихся на основе Федеральных государственных образовательных стандартов (далее - ФГОС), их адаптация к жизни в обществе;</t>
  </si>
  <si>
    <t>воспитание гражданственности, трудолюбия, уважения к правам и свободам человека, любви к окружающей природе, семье, формирование здорового образа жизни;</t>
  </si>
  <si>
    <t>предоставление     возможности     удовлетворения      потребности     обучающегося      в самообразовании и получении дополнительного образования;</t>
  </si>
  <si>
    <t>воспитание у обучающихся гражданственности, патриотизма, трудолюбия, уважения к правам и свободам человека, любви к Родине, семье, окружающей природе, создание основы для осознанного выбора и последующего освоения профессиональных образовательных программ выпускниками Учреждения</t>
  </si>
  <si>
    <t>Образовательная деятельность, реализующая общеобразовательные программы начального общего, основного общего, среднего (полного) общего образования; образовательная деятельность, реализующая  дополнительные образовательные программы.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</si>
</sst>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  <numFmt numFmtId="173" formatCode="[$-FC19]d\ mmmm\ yyyy\ &quot;г.&quot;"/>
    <numFmt numFmtId="174" formatCode="0.00_ ;\-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[$-F800]dddd\,\ mmmm\ dd\,\ yyyy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8"/>
      <name val="Times New Roman"/>
      <family val="1"/>
    </font>
    <font>
      <sz val="12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6"/>
      <color indexed="8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67">
    <xf numFmtId="0" fontId="0" fillId="0" borderId="0" xfId="0" applyAlignment="1">
      <alignment/>
    </xf>
    <xf numFmtId="0" fontId="18" fillId="0" borderId="0" xfId="52" applyFont="1" applyAlignment="1">
      <alignment/>
      <protection/>
    </xf>
    <xf numFmtId="0" fontId="18" fillId="0" borderId="0" xfId="52" applyFont="1" applyAlignment="1">
      <alignment horizontal="right"/>
      <protection/>
    </xf>
    <xf numFmtId="0" fontId="18" fillId="0" borderId="0" xfId="52" applyFont="1">
      <alignment/>
      <protection/>
    </xf>
    <xf numFmtId="0" fontId="21" fillId="0" borderId="0" xfId="52" applyFont="1">
      <alignment/>
      <protection/>
    </xf>
    <xf numFmtId="0" fontId="24" fillId="0" borderId="0" xfId="0" applyFont="1" applyAlignment="1">
      <alignment/>
    </xf>
    <xf numFmtId="0" fontId="18" fillId="0" borderId="0" xfId="52" applyFont="1" applyAlignment="1">
      <alignment vertical="center"/>
      <protection/>
    </xf>
    <xf numFmtId="0" fontId="26" fillId="0" borderId="0" xfId="0" applyFont="1" applyAlignment="1">
      <alignment/>
    </xf>
    <xf numFmtId="0" fontId="18" fillId="0" borderId="0" xfId="52" applyFont="1" applyBorder="1" applyAlignment="1">
      <alignment/>
      <protection/>
    </xf>
    <xf numFmtId="0" fontId="18" fillId="0" borderId="0" xfId="52" applyFont="1" applyBorder="1" applyAlignment="1">
      <alignment wrapText="1"/>
      <protection/>
    </xf>
    <xf numFmtId="49" fontId="18" fillId="0" borderId="0" xfId="52" applyNumberFormat="1" applyFont="1" applyBorder="1" applyAlignment="1" applyProtection="1">
      <alignment wrapText="1"/>
      <protection locked="0"/>
    </xf>
    <xf numFmtId="0" fontId="25" fillId="0" borderId="0" xfId="52" applyFont="1" applyAlignment="1">
      <alignment/>
      <protection/>
    </xf>
    <xf numFmtId="171" fontId="18" fillId="0" borderId="0" xfId="59" applyFont="1" applyAlignment="1">
      <alignment/>
    </xf>
    <xf numFmtId="0" fontId="18" fillId="0" borderId="0" xfId="52" applyFont="1" applyBorder="1" applyAlignment="1">
      <alignment horizontal="left" wrapText="1"/>
      <protection/>
    </xf>
    <xf numFmtId="0" fontId="19" fillId="0" borderId="0" xfId="52" applyFont="1" applyBorder="1" applyAlignment="1">
      <alignment vertical="top"/>
      <protection/>
    </xf>
    <xf numFmtId="49" fontId="18" fillId="0" borderId="0" xfId="52" applyNumberFormat="1" applyFont="1" applyAlignment="1" applyProtection="1">
      <alignment horizontal="right"/>
      <protection locked="0"/>
    </xf>
    <xf numFmtId="0" fontId="27" fillId="0" borderId="10" xfId="52" applyFont="1" applyBorder="1" applyAlignment="1">
      <alignment horizontal="center" vertical="center" wrapText="1"/>
      <protection/>
    </xf>
    <xf numFmtId="0" fontId="28" fillId="0" borderId="10" xfId="52" applyFont="1" applyFill="1" applyBorder="1" applyAlignment="1">
      <alignment horizontal="left" vertical="center" wrapText="1"/>
      <protection/>
    </xf>
    <xf numFmtId="0" fontId="27" fillId="0" borderId="10" xfId="52" applyFont="1" applyFill="1" applyBorder="1" applyAlignment="1">
      <alignment horizontal="left" vertical="center" wrapText="1"/>
      <protection/>
    </xf>
    <xf numFmtId="4" fontId="27" fillId="0" borderId="10" xfId="52" applyNumberFormat="1" applyFont="1" applyFill="1" applyBorder="1" applyAlignment="1">
      <alignment horizontal="center" vertical="center" wrapText="1"/>
      <protection/>
    </xf>
    <xf numFmtId="49" fontId="27" fillId="0" borderId="10" xfId="52" applyNumberFormat="1" applyFont="1" applyFill="1" applyBorder="1" applyAlignment="1" applyProtection="1">
      <alignment horizontal="left" vertical="center" wrapText="1"/>
      <protection locked="0"/>
    </xf>
    <xf numFmtId="0" fontId="27" fillId="0" borderId="10" xfId="52" applyFont="1" applyFill="1" applyBorder="1" applyAlignment="1" applyProtection="1">
      <alignment horizontal="left" vertical="center" wrapText="1"/>
      <protection/>
    </xf>
    <xf numFmtId="0" fontId="29" fillId="0" borderId="10" xfId="52" applyFont="1" applyFill="1" applyBorder="1" applyAlignment="1">
      <alignment horizontal="left" vertical="center" wrapText="1"/>
      <protection/>
    </xf>
    <xf numFmtId="0" fontId="27" fillId="0" borderId="0" xfId="52" applyFont="1" applyBorder="1" applyAlignment="1">
      <alignment/>
      <protection/>
    </xf>
    <xf numFmtId="0" fontId="26" fillId="0" borderId="0" xfId="0" applyFont="1" applyBorder="1" applyAlignment="1">
      <alignment/>
    </xf>
    <xf numFmtId="0" fontId="18" fillId="0" borderId="11" xfId="52" applyFont="1" applyBorder="1" applyAlignment="1">
      <alignment/>
      <protection/>
    </xf>
    <xf numFmtId="0" fontId="26" fillId="0" borderId="11" xfId="0" applyFont="1" applyBorder="1" applyAlignment="1">
      <alignment/>
    </xf>
    <xf numFmtId="0" fontId="18" fillId="0" borderId="0" xfId="52" applyFont="1" applyBorder="1" applyAlignment="1">
      <alignment horizontal="right"/>
      <protection/>
    </xf>
    <xf numFmtId="0" fontId="24" fillId="0" borderId="0" xfId="0" applyFont="1" applyAlignment="1">
      <alignment horizontal="center"/>
    </xf>
    <xf numFmtId="0" fontId="30" fillId="0" borderId="10" xfId="52" applyFont="1" applyBorder="1" applyAlignment="1">
      <alignment horizontal="center" vertical="center" wrapText="1"/>
      <protection/>
    </xf>
    <xf numFmtId="49" fontId="28" fillId="0" borderId="12" xfId="52" applyNumberFormat="1" applyFont="1" applyFill="1" applyBorder="1" applyAlignment="1">
      <alignment horizontal="center" vertical="center" wrapText="1"/>
      <protection/>
    </xf>
    <xf numFmtId="49" fontId="27" fillId="0" borderId="12" xfId="52" applyNumberFormat="1" applyFont="1" applyFill="1" applyBorder="1" applyAlignment="1">
      <alignment horizontal="center" vertical="center" wrapText="1"/>
      <protection/>
    </xf>
    <xf numFmtId="49" fontId="27" fillId="0" borderId="13" xfId="52" applyNumberFormat="1" applyFont="1" applyFill="1" applyBorder="1" applyAlignment="1">
      <alignment horizontal="center" vertical="center" wrapText="1"/>
      <protection/>
    </xf>
    <xf numFmtId="49" fontId="27" fillId="0" borderId="13" xfId="52" applyNumberFormat="1" applyFont="1" applyFill="1" applyBorder="1" applyAlignment="1" applyProtection="1">
      <alignment horizontal="center" vertical="center" wrapText="1"/>
      <protection locked="0"/>
    </xf>
    <xf numFmtId="49" fontId="27" fillId="0" borderId="12" xfId="52" applyNumberFormat="1" applyFont="1" applyFill="1" applyBorder="1" applyAlignment="1" applyProtection="1">
      <alignment horizontal="center" vertical="center" wrapText="1"/>
      <protection locked="0"/>
    </xf>
    <xf numFmtId="49" fontId="27" fillId="0" borderId="12" xfId="52" applyNumberFormat="1" applyFont="1" applyFill="1" applyBorder="1" applyAlignment="1" applyProtection="1">
      <alignment horizontal="center" vertical="center" wrapText="1"/>
      <protection/>
    </xf>
    <xf numFmtId="0" fontId="28" fillId="0" borderId="12" xfId="52" applyFont="1" applyFill="1" applyBorder="1" applyAlignment="1">
      <alignment horizontal="center" vertical="center" wrapText="1"/>
      <protection/>
    </xf>
    <xf numFmtId="0" fontId="27" fillId="0" borderId="12" xfId="52" applyFont="1" applyFill="1" applyBorder="1" applyAlignment="1">
      <alignment horizontal="center" vertical="center" wrapText="1"/>
      <protection/>
    </xf>
    <xf numFmtId="0" fontId="27" fillId="0" borderId="13" xfId="52" applyFont="1" applyFill="1" applyBorder="1" applyAlignment="1">
      <alignment horizontal="center" vertical="center" wrapText="1"/>
      <protection/>
    </xf>
    <xf numFmtId="0" fontId="27" fillId="0" borderId="12" xfId="52" applyFont="1" applyFill="1" applyBorder="1" applyAlignment="1" applyProtection="1">
      <alignment horizontal="center" vertical="center" wrapText="1"/>
      <protection/>
    </xf>
    <xf numFmtId="0" fontId="29" fillId="0" borderId="12" xfId="52" applyFont="1" applyFill="1" applyBorder="1" applyAlignment="1">
      <alignment horizontal="center" vertical="center" wrapText="1"/>
      <protection/>
    </xf>
    <xf numFmtId="4" fontId="28" fillId="0" borderId="10" xfId="52" applyNumberFormat="1" applyFont="1" applyFill="1" applyBorder="1" applyAlignment="1">
      <alignment horizontal="center" vertical="center" wrapText="1"/>
      <protection/>
    </xf>
    <xf numFmtId="4" fontId="27" fillId="0" borderId="12" xfId="52" applyNumberFormat="1" applyFont="1" applyFill="1" applyBorder="1" applyAlignment="1">
      <alignment horizontal="center" vertical="center" wrapText="1"/>
      <protection/>
    </xf>
    <xf numFmtId="4" fontId="28" fillId="0" borderId="12" xfId="52" applyNumberFormat="1" applyFont="1" applyFill="1" applyBorder="1" applyAlignment="1">
      <alignment horizontal="center" vertical="center" wrapText="1"/>
      <protection/>
    </xf>
    <xf numFmtId="49" fontId="27" fillId="0" borderId="10" xfId="52" applyNumberFormat="1" applyFont="1" applyFill="1" applyBorder="1" applyAlignment="1">
      <alignment horizontal="center" vertical="center" wrapText="1"/>
      <protection/>
    </xf>
    <xf numFmtId="0" fontId="27" fillId="0" borderId="10" xfId="52" applyFont="1" applyFill="1" applyBorder="1" applyAlignment="1">
      <alignment horizontal="center" vertical="center" wrapText="1"/>
      <protection/>
    </xf>
    <xf numFmtId="49" fontId="28" fillId="0" borderId="10" xfId="52" applyNumberFormat="1" applyFont="1" applyFill="1" applyBorder="1" applyAlignment="1">
      <alignment horizontal="center" vertical="center" wrapText="1"/>
      <protection/>
    </xf>
    <xf numFmtId="0" fontId="28" fillId="0" borderId="10" xfId="52" applyFont="1" applyFill="1" applyBorder="1" applyAlignment="1">
      <alignment horizontal="center" vertical="center" wrapText="1"/>
      <protection/>
    </xf>
    <xf numFmtId="0" fontId="27" fillId="24" borderId="10" xfId="52" applyFont="1" applyFill="1" applyBorder="1" applyAlignment="1">
      <alignment horizontal="center" vertical="center" wrapText="1"/>
      <protection/>
    </xf>
    <xf numFmtId="0" fontId="31" fillId="0" borderId="10" xfId="0" applyFont="1" applyBorder="1" applyAlignment="1">
      <alignment wrapText="1"/>
    </xf>
    <xf numFmtId="49" fontId="27" fillId="0" borderId="10" xfId="52" applyNumberFormat="1" applyFont="1" applyFill="1" applyBorder="1" applyAlignment="1">
      <alignment vertical="center" wrapText="1"/>
      <protection/>
    </xf>
    <xf numFmtId="0" fontId="27" fillId="24" borderId="12" xfId="52" applyFont="1" applyFill="1" applyBorder="1" applyAlignment="1">
      <alignment horizontal="center" vertical="center" wrapText="1"/>
      <protection/>
    </xf>
    <xf numFmtId="0" fontId="27" fillId="24" borderId="13" xfId="52" applyFont="1" applyFill="1" applyBorder="1" applyAlignment="1">
      <alignment horizontal="center" vertical="center" wrapText="1"/>
      <protection/>
    </xf>
    <xf numFmtId="49" fontId="27" fillId="24" borderId="13" xfId="52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33" fillId="0" borderId="0" xfId="0" applyFont="1" applyAlignment="1">
      <alignment/>
    </xf>
    <xf numFmtId="0" fontId="24" fillId="0" borderId="12" xfId="0" applyFont="1" applyBorder="1" applyAlignment="1">
      <alignment/>
    </xf>
    <xf numFmtId="0" fontId="32" fillId="0" borderId="12" xfId="0" applyFont="1" applyBorder="1" applyAlignment="1">
      <alignment/>
    </xf>
    <xf numFmtId="0" fontId="34" fillId="0" borderId="0" xfId="0" applyFont="1" applyAlignment="1">
      <alignment/>
    </xf>
    <xf numFmtId="0" fontId="31" fillId="0" borderId="0" xfId="0" applyFont="1" applyBorder="1" applyAlignment="1">
      <alignment horizontal="center" vertical="top" wrapText="1"/>
    </xf>
    <xf numFmtId="0" fontId="31" fillId="0" borderId="0" xfId="0" applyFont="1" applyAlignment="1">
      <alignment horizontal="center" vertical="top" wrapText="1"/>
    </xf>
    <xf numFmtId="0" fontId="34" fillId="0" borderId="0" xfId="0" applyFont="1" applyAlignment="1">
      <alignment/>
    </xf>
    <xf numFmtId="0" fontId="29" fillId="0" borderId="10" xfId="52" applyFont="1" applyFill="1" applyBorder="1" applyAlignment="1" applyProtection="1">
      <alignment horizontal="left" vertical="center" wrapText="1"/>
      <protection/>
    </xf>
    <xf numFmtId="0" fontId="22" fillId="0" borderId="0" xfId="52" applyFont="1" applyAlignment="1">
      <alignment horizontal="center"/>
      <protection/>
    </xf>
    <xf numFmtId="0" fontId="18" fillId="0" borderId="11" xfId="52" applyFont="1" applyBorder="1" applyAlignment="1">
      <alignment horizontal="center"/>
      <protection/>
    </xf>
    <xf numFmtId="49" fontId="18" fillId="0" borderId="12" xfId="52" applyNumberFormat="1" applyFont="1" applyBorder="1" applyAlignment="1" applyProtection="1">
      <alignment horizontal="center"/>
      <protection locked="0"/>
    </xf>
    <xf numFmtId="49" fontId="18" fillId="0" borderId="13" xfId="52" applyNumberFormat="1" applyFont="1" applyBorder="1" applyAlignment="1" applyProtection="1">
      <alignment horizontal="center"/>
      <protection locked="0"/>
    </xf>
    <xf numFmtId="0" fontId="18" fillId="0" borderId="0" xfId="52" applyFont="1" applyBorder="1" applyAlignment="1">
      <alignment horizontal="left" wrapText="1"/>
      <protection/>
    </xf>
    <xf numFmtId="49" fontId="18" fillId="0" borderId="12" xfId="52" applyNumberFormat="1" applyFont="1" applyBorder="1" applyAlignment="1" applyProtection="1">
      <alignment horizontal="center" wrapText="1"/>
      <protection locked="0"/>
    </xf>
    <xf numFmtId="49" fontId="18" fillId="0" borderId="13" xfId="52" applyNumberFormat="1" applyFont="1" applyBorder="1" applyAlignment="1" applyProtection="1">
      <alignment horizontal="center" wrapText="1"/>
      <protection locked="0"/>
    </xf>
    <xf numFmtId="49" fontId="18" fillId="0" borderId="0" xfId="52" applyNumberFormat="1" applyFont="1" applyBorder="1" applyAlignment="1" applyProtection="1">
      <alignment horizontal="left" wrapText="1"/>
      <protection locked="0"/>
    </xf>
    <xf numFmtId="0" fontId="18" fillId="0" borderId="0" xfId="52" applyFont="1" applyBorder="1" applyAlignment="1">
      <alignment horizontal="center"/>
      <protection/>
    </xf>
    <xf numFmtId="0" fontId="22" fillId="0" borderId="12" xfId="52" applyFont="1" applyBorder="1" applyAlignment="1">
      <alignment horizontal="center" vertical="center" wrapText="1"/>
      <protection/>
    </xf>
    <xf numFmtId="0" fontId="22" fillId="0" borderId="14" xfId="52" applyFont="1" applyBorder="1" applyAlignment="1">
      <alignment horizontal="center" vertical="center" wrapText="1"/>
      <protection/>
    </xf>
    <xf numFmtId="0" fontId="22" fillId="0" borderId="13" xfId="52" applyFont="1" applyBorder="1" applyAlignment="1">
      <alignment horizontal="center" vertical="center" wrapText="1"/>
      <protection/>
    </xf>
    <xf numFmtId="0" fontId="18" fillId="0" borderId="11" xfId="52" applyFont="1" applyBorder="1" applyAlignment="1">
      <alignment horizontal="right"/>
      <protection/>
    </xf>
    <xf numFmtId="0" fontId="22" fillId="4" borderId="12" xfId="52" applyFont="1" applyFill="1" applyBorder="1" applyAlignment="1">
      <alignment horizontal="left" vertical="center" wrapText="1"/>
      <protection/>
    </xf>
    <xf numFmtId="0" fontId="22" fillId="4" borderId="14" xfId="52" applyFont="1" applyFill="1" applyBorder="1" applyAlignment="1">
      <alignment horizontal="left" vertical="center" wrapText="1"/>
      <protection/>
    </xf>
    <xf numFmtId="0" fontId="22" fillId="4" borderId="13" xfId="52" applyFont="1" applyFill="1" applyBorder="1" applyAlignment="1">
      <alignment horizontal="left" vertical="center" wrapText="1"/>
      <protection/>
    </xf>
    <xf numFmtId="4" fontId="22" fillId="4" borderId="12" xfId="52" applyNumberFormat="1" applyFont="1" applyFill="1" applyBorder="1" applyAlignment="1">
      <alignment horizontal="center" vertical="center" wrapText="1"/>
      <protection/>
    </xf>
    <xf numFmtId="4" fontId="22" fillId="4" borderId="14" xfId="52" applyNumberFormat="1" applyFont="1" applyFill="1" applyBorder="1" applyAlignment="1">
      <alignment horizontal="center" vertical="center" wrapText="1"/>
      <protection/>
    </xf>
    <xf numFmtId="4" fontId="22" fillId="4" borderId="13" xfId="52" applyNumberFormat="1" applyFont="1" applyFill="1" applyBorder="1" applyAlignment="1">
      <alignment horizontal="center" vertical="center" wrapText="1"/>
      <protection/>
    </xf>
    <xf numFmtId="0" fontId="18" fillId="0" borderId="12" xfId="52" applyFont="1" applyBorder="1" applyAlignment="1">
      <alignment horizontal="left" vertical="center" wrapText="1"/>
      <protection/>
    </xf>
    <xf numFmtId="0" fontId="18" fillId="0" borderId="14" xfId="52" applyFont="1" applyBorder="1" applyAlignment="1">
      <alignment horizontal="left" vertical="center" wrapText="1"/>
      <protection/>
    </xf>
    <xf numFmtId="0" fontId="18" fillId="0" borderId="13" xfId="52" applyFont="1" applyBorder="1" applyAlignment="1">
      <alignment horizontal="left" vertical="center" wrapText="1"/>
      <protection/>
    </xf>
    <xf numFmtId="4" fontId="18" fillId="0" borderId="12" xfId="52" applyNumberFormat="1" applyFont="1" applyBorder="1" applyAlignment="1">
      <alignment horizontal="center" vertical="center" wrapText="1"/>
      <protection/>
    </xf>
    <xf numFmtId="4" fontId="18" fillId="0" borderId="14" xfId="52" applyNumberFormat="1" applyFont="1" applyBorder="1" applyAlignment="1">
      <alignment horizontal="center" vertical="center" wrapText="1"/>
      <protection/>
    </xf>
    <xf numFmtId="4" fontId="18" fillId="0" borderId="13" xfId="52" applyNumberFormat="1" applyFont="1" applyBorder="1" applyAlignment="1">
      <alignment horizontal="center" vertical="center" wrapText="1"/>
      <protection/>
    </xf>
    <xf numFmtId="0" fontId="23" fillId="0" borderId="12" xfId="52" applyFont="1" applyBorder="1" applyAlignment="1">
      <alignment horizontal="left" vertical="center" wrapText="1"/>
      <protection/>
    </xf>
    <xf numFmtId="0" fontId="23" fillId="0" borderId="14" xfId="52" applyFont="1" applyBorder="1" applyAlignment="1">
      <alignment horizontal="left" vertical="center" wrapText="1"/>
      <protection/>
    </xf>
    <xf numFmtId="0" fontId="23" fillId="0" borderId="13" xfId="52" applyFont="1" applyBorder="1" applyAlignment="1">
      <alignment horizontal="left" vertical="center" wrapText="1"/>
      <protection/>
    </xf>
    <xf numFmtId="0" fontId="27" fillId="0" borderId="10" xfId="52" applyFont="1" applyBorder="1" applyAlignment="1">
      <alignment horizontal="center" vertical="center" textRotation="90" wrapText="1"/>
      <protection/>
    </xf>
    <xf numFmtId="0" fontId="27" fillId="0" borderId="10" xfId="52" applyFont="1" applyBorder="1" applyAlignment="1">
      <alignment horizontal="center" vertical="center" wrapText="1"/>
      <protection/>
    </xf>
    <xf numFmtId="0" fontId="21" fillId="0" borderId="11" xfId="52" applyFont="1" applyBorder="1" applyAlignment="1">
      <alignment horizontal="right"/>
      <protection/>
    </xf>
    <xf numFmtId="0" fontId="20" fillId="0" borderId="0" xfId="52" applyFont="1" applyAlignment="1">
      <alignment horizontal="center" vertical="center" wrapText="1"/>
      <protection/>
    </xf>
    <xf numFmtId="49" fontId="32" fillId="0" borderId="11" xfId="0" applyNumberFormat="1" applyFont="1" applyBorder="1" applyAlignment="1">
      <alignment horizontal="center"/>
    </xf>
    <xf numFmtId="49" fontId="32" fillId="0" borderId="0" xfId="0" applyNumberFormat="1" applyFont="1" applyAlignment="1">
      <alignment horizontal="right"/>
    </xf>
    <xf numFmtId="49" fontId="32" fillId="0" borderId="11" xfId="0" applyNumberFormat="1" applyFont="1" applyBorder="1" applyAlignment="1">
      <alignment horizontal="left"/>
    </xf>
    <xf numFmtId="0" fontId="24" fillId="0" borderId="15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right"/>
    </xf>
    <xf numFmtId="0" fontId="24" fillId="0" borderId="16" xfId="0" applyFont="1" applyBorder="1" applyAlignment="1">
      <alignment horizontal="right"/>
    </xf>
    <xf numFmtId="49" fontId="24" fillId="0" borderId="14" xfId="0" applyNumberFormat="1" applyFont="1" applyBorder="1" applyAlignment="1">
      <alignment horizontal="left"/>
    </xf>
    <xf numFmtId="0" fontId="24" fillId="0" borderId="16" xfId="0" applyFont="1" applyBorder="1" applyAlignment="1">
      <alignment horizontal="left"/>
    </xf>
    <xf numFmtId="0" fontId="24" fillId="0" borderId="17" xfId="0" applyFont="1" applyBorder="1" applyAlignment="1">
      <alignment horizontal="left"/>
    </xf>
    <xf numFmtId="0" fontId="24" fillId="0" borderId="20" xfId="0" applyFont="1" applyBorder="1" applyAlignment="1">
      <alignment horizontal="center" vertical="top" wrapText="1"/>
    </xf>
    <xf numFmtId="0" fontId="24" fillId="0" borderId="11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4" fontId="24" fillId="0" borderId="12" xfId="0" applyNumberFormat="1" applyFont="1" applyBorder="1" applyAlignment="1">
      <alignment horizontal="center" vertical="center"/>
    </xf>
    <xf numFmtId="4" fontId="24" fillId="0" borderId="14" xfId="0" applyNumberFormat="1" applyFont="1" applyBorder="1" applyAlignment="1">
      <alignment horizontal="center" vertical="center"/>
    </xf>
    <xf numFmtId="4" fontId="24" fillId="0" borderId="13" xfId="0" applyNumberFormat="1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49" fontId="24" fillId="0" borderId="12" xfId="0" applyNumberFormat="1" applyFont="1" applyBorder="1" applyAlignment="1">
      <alignment horizontal="center" vertical="center"/>
    </xf>
    <xf numFmtId="49" fontId="24" fillId="0" borderId="14" xfId="0" applyNumberFormat="1" applyFont="1" applyBorder="1" applyAlignment="1">
      <alignment horizontal="center" vertical="center"/>
    </xf>
    <xf numFmtId="49" fontId="24" fillId="0" borderId="13" xfId="0" applyNumberFormat="1" applyFont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32" fillId="0" borderId="11" xfId="0" applyFont="1" applyBorder="1" applyAlignment="1">
      <alignment horizontal="right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24" fillId="0" borderId="12" xfId="0" applyFont="1" applyBorder="1" applyAlignment="1">
      <alignment horizontal="center" vertical="top"/>
    </xf>
    <xf numFmtId="0" fontId="24" fillId="0" borderId="14" xfId="0" applyFont="1" applyBorder="1" applyAlignment="1">
      <alignment horizontal="center" vertical="top"/>
    </xf>
    <xf numFmtId="0" fontId="24" fillId="0" borderId="13" xfId="0" applyFont="1" applyBorder="1" applyAlignment="1">
      <alignment horizontal="center" vertical="top"/>
    </xf>
    <xf numFmtId="0" fontId="24" fillId="0" borderId="14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49" fontId="24" fillId="0" borderId="12" xfId="0" applyNumberFormat="1" applyFont="1" applyBorder="1" applyAlignment="1">
      <alignment horizontal="center"/>
    </xf>
    <xf numFmtId="49" fontId="24" fillId="0" borderId="14" xfId="0" applyNumberFormat="1" applyFont="1" applyBorder="1" applyAlignment="1">
      <alignment horizontal="center"/>
    </xf>
    <xf numFmtId="49" fontId="24" fillId="0" borderId="13" xfId="0" applyNumberFormat="1" applyFont="1" applyBorder="1" applyAlignment="1">
      <alignment horizontal="center"/>
    </xf>
    <xf numFmtId="2" fontId="24" fillId="0" borderId="12" xfId="0" applyNumberFormat="1" applyFont="1" applyBorder="1" applyAlignment="1">
      <alignment horizontal="center"/>
    </xf>
    <xf numFmtId="2" fontId="24" fillId="0" borderId="14" xfId="0" applyNumberFormat="1" applyFont="1" applyBorder="1" applyAlignment="1">
      <alignment horizontal="center"/>
    </xf>
    <xf numFmtId="0" fontId="34" fillId="0" borderId="0" xfId="0" applyFont="1" applyAlignment="1">
      <alignment horizontal="left"/>
    </xf>
    <xf numFmtId="0" fontId="34" fillId="0" borderId="11" xfId="0" applyFont="1" applyBorder="1" applyAlignment="1">
      <alignment horizontal="center" vertical="top" wrapText="1"/>
    </xf>
    <xf numFmtId="0" fontId="34" fillId="0" borderId="11" xfId="0" applyFont="1" applyBorder="1" applyAlignment="1">
      <alignment horizontal="center" wrapText="1"/>
    </xf>
    <xf numFmtId="180" fontId="34" fillId="0" borderId="0" xfId="0" applyNumberFormat="1" applyFont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31" fillId="0" borderId="0" xfId="0" applyFont="1" applyAlignment="1">
      <alignment horizontal="center" vertical="top" wrapText="1"/>
    </xf>
    <xf numFmtId="0" fontId="33" fillId="0" borderId="16" xfId="0" applyFont="1" applyBorder="1" applyAlignment="1">
      <alignment horizontal="center" vertical="top"/>
    </xf>
    <xf numFmtId="0" fontId="22" fillId="0" borderId="0" xfId="52" applyFont="1" applyBorder="1" applyAlignment="1">
      <alignment horizontal="left" wrapText="1"/>
      <protection/>
    </xf>
    <xf numFmtId="0" fontId="2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26" fillId="0" borderId="0" xfId="0" applyFont="1" applyAlignment="1">
      <alignment vertical="center"/>
    </xf>
    <xf numFmtId="0" fontId="0" fillId="0" borderId="0" xfId="0" applyAlignment="1">
      <alignment wrapText="1"/>
    </xf>
    <xf numFmtId="0" fontId="26" fillId="0" borderId="0" xfId="0" applyFont="1" applyAlignment="1">
      <alignment wrapText="1"/>
    </xf>
    <xf numFmtId="0" fontId="26" fillId="0" borderId="0" xfId="0" applyFont="1" applyAlignment="1">
      <alignment horizontal="justify" vertical="center" wrapText="1"/>
    </xf>
    <xf numFmtId="0" fontId="36" fillId="0" borderId="0" xfId="0" applyFont="1" applyAlignment="1">
      <alignment wrapText="1"/>
    </xf>
    <xf numFmtId="0" fontId="22" fillId="4" borderId="12" xfId="52" applyFont="1" applyFill="1" applyBorder="1" applyAlignment="1">
      <alignment horizontal="center" vertical="center" wrapText="1"/>
      <protection/>
    </xf>
    <xf numFmtId="0" fontId="22" fillId="4" borderId="14" xfId="52" applyFont="1" applyFill="1" applyBorder="1" applyAlignment="1">
      <alignment horizontal="center" vertical="center" wrapText="1"/>
      <protection/>
    </xf>
    <xf numFmtId="0" fontId="22" fillId="4" borderId="13" xfId="52" applyFont="1" applyFill="1" applyBorder="1" applyAlignment="1">
      <alignment horizontal="center" vertical="center" wrapText="1"/>
      <protection/>
    </xf>
    <xf numFmtId="0" fontId="18" fillId="0" borderId="12" xfId="52" applyFont="1" applyBorder="1" applyAlignment="1">
      <alignment horizontal="center" vertical="center" wrapText="1"/>
      <protection/>
    </xf>
    <xf numFmtId="0" fontId="18" fillId="0" borderId="14" xfId="52" applyFont="1" applyBorder="1" applyAlignment="1">
      <alignment horizontal="center" vertical="center" wrapText="1"/>
      <protection/>
    </xf>
    <xf numFmtId="0" fontId="18" fillId="0" borderId="13" xfId="52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РАФАРЕТ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59"/>
  <sheetViews>
    <sheetView view="pageBreakPreview" zoomScaleSheetLayoutView="100" zoomScalePageLayoutView="0" workbookViewId="0" topLeftCell="A153">
      <selection activeCell="Q54" sqref="Q54"/>
    </sheetView>
  </sheetViews>
  <sheetFormatPr defaultColWidth="9.00390625" defaultRowHeight="12.75"/>
  <cols>
    <col min="1" max="1" width="15.875" style="7" customWidth="1"/>
    <col min="2" max="2" width="3.375" style="7" customWidth="1"/>
    <col min="3" max="3" width="5.375" style="7" customWidth="1"/>
    <col min="4" max="5" width="10.75390625" style="7" customWidth="1"/>
    <col min="6" max="7" width="10.00390625" style="7" customWidth="1"/>
    <col min="8" max="8" width="11.00390625" style="7" customWidth="1"/>
    <col min="9" max="10" width="10.625" style="7" customWidth="1"/>
    <col min="11" max="11" width="9.875" style="7" customWidth="1"/>
    <col min="12" max="13" width="10.875" style="7" customWidth="1"/>
    <col min="14" max="14" width="9.25390625" style="7" customWidth="1"/>
    <col min="15" max="15" width="10.375" style="7" customWidth="1"/>
    <col min="16" max="16" width="9.125" style="7" customWidth="1"/>
    <col min="17" max="17" width="17.875" style="7" customWidth="1"/>
    <col min="18" max="16384" width="9.125" style="7" customWidth="1"/>
  </cols>
  <sheetData>
    <row r="1" spans="1:14" ht="15.75">
      <c r="A1" s="1"/>
      <c r="B1" s="1"/>
      <c r="C1" s="1"/>
      <c r="D1" s="1"/>
      <c r="E1" s="1"/>
      <c r="F1" s="1"/>
      <c r="G1" s="1"/>
      <c r="H1" s="1"/>
      <c r="I1" s="1"/>
      <c r="J1" s="1"/>
      <c r="K1" s="6" t="s">
        <v>1</v>
      </c>
      <c r="M1" s="1"/>
      <c r="N1" s="1"/>
    </row>
    <row r="2" spans="1:14" ht="15.75">
      <c r="A2" s="11"/>
      <c r="B2" s="11"/>
      <c r="C2" s="11"/>
      <c r="D2" s="11"/>
      <c r="E2" s="11"/>
      <c r="F2" s="11"/>
      <c r="G2" s="11"/>
      <c r="H2" s="11"/>
      <c r="I2" s="11"/>
      <c r="J2" s="11"/>
      <c r="K2" s="1" t="s">
        <v>309</v>
      </c>
      <c r="M2" s="11"/>
      <c r="N2" s="11"/>
    </row>
    <row r="3" spans="1:15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8" t="s">
        <v>26</v>
      </c>
      <c r="L3" s="9"/>
      <c r="M3" s="9"/>
      <c r="N3" s="9"/>
      <c r="O3" s="9"/>
    </row>
    <row r="4" spans="1:15" ht="11.2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23" t="s">
        <v>0</v>
      </c>
      <c r="L4" s="9"/>
      <c r="M4" s="9"/>
      <c r="N4" s="9"/>
      <c r="O4" s="9"/>
    </row>
    <row r="5" spans="1:16" ht="21" customHeight="1">
      <c r="A5" s="1"/>
      <c r="B5" s="1"/>
      <c r="C5" s="1"/>
      <c r="D5" s="1"/>
      <c r="E5" s="1"/>
      <c r="F5" s="1"/>
      <c r="G5" s="1"/>
      <c r="H5" s="1"/>
      <c r="I5" s="1"/>
      <c r="J5" s="1"/>
      <c r="K5" s="25"/>
      <c r="L5" s="26"/>
      <c r="M5" s="1"/>
      <c r="N5" s="27" t="s">
        <v>310</v>
      </c>
      <c r="P5" s="8"/>
    </row>
    <row r="6" spans="1:16" ht="13.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23" t="s">
        <v>2</v>
      </c>
      <c r="L6" s="24"/>
      <c r="M6" s="1"/>
      <c r="N6" s="27"/>
      <c r="P6" s="8"/>
    </row>
    <row r="7" spans="1:16" ht="21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4"/>
      <c r="M7" s="1"/>
      <c r="N7" s="1"/>
      <c r="P7" s="14"/>
    </row>
    <row r="8" spans="1:15" ht="15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"/>
    </row>
    <row r="9" spans="1:15" ht="15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5"/>
    </row>
    <row r="10" spans="1:15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5" ht="15.75">
      <c r="A11" s="64" t="s">
        <v>307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</row>
    <row r="12" spans="1:15" ht="15.75">
      <c r="A12" s="64" t="s">
        <v>308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</row>
    <row r="13" spans="1:15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3"/>
      <c r="N13" s="65" t="s">
        <v>27</v>
      </c>
      <c r="O13" s="65"/>
    </row>
    <row r="14" spans="1:15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2" t="s">
        <v>3</v>
      </c>
      <c r="N14" s="66"/>
      <c r="O14" s="67"/>
    </row>
    <row r="15" spans="1:15" ht="15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2" t="s">
        <v>4</v>
      </c>
      <c r="N15" s="66" t="s">
        <v>311</v>
      </c>
      <c r="O15" s="67"/>
    </row>
    <row r="16" spans="1:15" ht="15.7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"/>
      <c r="N16" s="66"/>
      <c r="O16" s="67"/>
    </row>
    <row r="17" spans="1:15" ht="15.75">
      <c r="A17" s="8" t="s">
        <v>23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2"/>
      <c r="N17" s="66"/>
      <c r="O17" s="67"/>
    </row>
    <row r="18" spans="1:15" ht="15.75" customHeight="1">
      <c r="A18" s="68" t="s">
        <v>294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13"/>
      <c r="M18" s="2" t="s">
        <v>5</v>
      </c>
      <c r="N18" s="69" t="s">
        <v>295</v>
      </c>
      <c r="O18" s="70"/>
    </row>
    <row r="19" spans="1:15" ht="15.7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2"/>
      <c r="N19" s="66"/>
      <c r="O19" s="67"/>
    </row>
    <row r="20" spans="1:15" ht="15.7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  <c r="N20" s="66"/>
      <c r="O20" s="67"/>
    </row>
    <row r="21" spans="13:15" ht="16.5" customHeight="1">
      <c r="M21" s="2" t="s">
        <v>6</v>
      </c>
      <c r="N21" s="69" t="s">
        <v>296</v>
      </c>
      <c r="O21" s="70"/>
    </row>
    <row r="22" spans="1:15" ht="16.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2" t="s">
        <v>7</v>
      </c>
      <c r="N22" s="69" t="s">
        <v>25</v>
      </c>
      <c r="O22" s="70"/>
    </row>
    <row r="23" spans="1:15" ht="15.75">
      <c r="A23" s="1" t="s">
        <v>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 t="s">
        <v>8</v>
      </c>
      <c r="N23" s="69" t="s">
        <v>34</v>
      </c>
      <c r="O23" s="70"/>
    </row>
    <row r="25" spans="1:15" ht="15.75">
      <c r="A25" s="1" t="s">
        <v>24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ht="15.75" customHeight="1">
      <c r="A26" s="1" t="s">
        <v>297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8"/>
    </row>
    <row r="27" ht="15.75">
      <c r="O27" s="8"/>
    </row>
    <row r="28" spans="1:15" ht="15.75" customHeight="1">
      <c r="A28" s="71" t="s">
        <v>28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10"/>
      <c r="M28" s="10"/>
      <c r="N28" s="10"/>
      <c r="O28" s="10"/>
    </row>
    <row r="29" spans="1:15" ht="15.75">
      <c r="A29" s="7" t="s">
        <v>29</v>
      </c>
      <c r="O29" s="1"/>
    </row>
    <row r="31" ht="89.25" customHeight="1"/>
    <row r="32" spans="1:15" ht="15.75">
      <c r="A32" s="64" t="s">
        <v>20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</row>
    <row r="33" spans="1:15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ht="15.75" customHeight="1">
      <c r="A34" s="153" t="s">
        <v>10</v>
      </c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</row>
    <row r="35" spans="1:17" ht="37.5" customHeight="1">
      <c r="A35" s="154" t="s">
        <v>313</v>
      </c>
      <c r="B35" s="155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</row>
    <row r="36" spans="1:17" ht="15.75">
      <c r="A36" s="156" t="s">
        <v>314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</row>
    <row r="37" spans="1:17" ht="39.75" customHeight="1">
      <c r="A37" s="154" t="s">
        <v>315</v>
      </c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7"/>
      <c r="Q37" s="157"/>
    </row>
    <row r="38" spans="1:17" ht="33.75" customHeight="1">
      <c r="A38" s="158" t="s">
        <v>316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55"/>
      <c r="P38" s="157"/>
      <c r="Q38" s="157"/>
    </row>
    <row r="39" spans="1:17" ht="18" customHeight="1">
      <c r="A39" s="159" t="s">
        <v>317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0"/>
      <c r="M39" s="160"/>
      <c r="N39" s="160"/>
      <c r="O39" s="160"/>
      <c r="P39" s="157"/>
      <c r="Q39" s="157"/>
    </row>
    <row r="40" spans="1:17" ht="52.5" customHeight="1">
      <c r="A40" s="158" t="s">
        <v>318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57"/>
      <c r="Q40" s="157"/>
    </row>
    <row r="41" spans="1:15" ht="21.75" customHeight="1">
      <c r="A41" s="153" t="s">
        <v>11</v>
      </c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3"/>
      <c r="O41" s="153"/>
    </row>
    <row r="42" spans="1:15" ht="36.75" customHeight="1">
      <c r="A42" s="159" t="s">
        <v>319</v>
      </c>
      <c r="B42" s="160"/>
      <c r="C42" s="160"/>
      <c r="D42" s="160"/>
      <c r="E42" s="160"/>
      <c r="F42" s="160"/>
      <c r="G42" s="160"/>
      <c r="H42" s="160"/>
      <c r="I42" s="160"/>
      <c r="J42" s="160"/>
      <c r="K42" s="160"/>
      <c r="L42" s="160"/>
      <c r="M42" s="160"/>
      <c r="N42" s="160"/>
      <c r="O42" s="160"/>
    </row>
    <row r="43" spans="1:15" ht="49.5" customHeight="1">
      <c r="A43" s="153" t="s">
        <v>19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</row>
    <row r="44" spans="1:15" ht="37.5" customHeight="1" hidden="1">
      <c r="A44" s="72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</row>
    <row r="45" spans="1:15" ht="15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 t="s">
        <v>303</v>
      </c>
    </row>
    <row r="46" spans="1:15" ht="15.75">
      <c r="A46" s="64" t="s">
        <v>21</v>
      </c>
      <c r="B46" s="64"/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</row>
    <row r="47" spans="1:15" ht="15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76"/>
      <c r="O47" s="76"/>
    </row>
    <row r="48" spans="1:15" ht="15.75" customHeight="1">
      <c r="A48" s="73" t="s">
        <v>12</v>
      </c>
      <c r="B48" s="74"/>
      <c r="C48" s="74"/>
      <c r="D48" s="74"/>
      <c r="E48" s="74"/>
      <c r="F48" s="74"/>
      <c r="G48" s="74"/>
      <c r="H48" s="74"/>
      <c r="I48" s="74"/>
      <c r="J48" s="74"/>
      <c r="K48" s="75"/>
      <c r="L48" s="73" t="s">
        <v>302</v>
      </c>
      <c r="M48" s="74"/>
      <c r="N48" s="74"/>
      <c r="O48" s="75"/>
    </row>
    <row r="49" spans="1:15" ht="25.5" customHeight="1">
      <c r="A49" s="77" t="s">
        <v>35</v>
      </c>
      <c r="B49" s="78"/>
      <c r="C49" s="78"/>
      <c r="D49" s="78"/>
      <c r="E49" s="78"/>
      <c r="F49" s="78"/>
      <c r="G49" s="78"/>
      <c r="H49" s="78"/>
      <c r="I49" s="78"/>
      <c r="J49" s="78"/>
      <c r="K49" s="79"/>
      <c r="L49" s="161">
        <f>L51+L54+300+120108.99+32990909.12</f>
        <v>74162438.25</v>
      </c>
      <c r="M49" s="162"/>
      <c r="N49" s="162"/>
      <c r="O49" s="163"/>
    </row>
    <row r="50" spans="1:15" ht="15.75">
      <c r="A50" s="83" t="s">
        <v>13</v>
      </c>
      <c r="B50" s="84"/>
      <c r="C50" s="84"/>
      <c r="D50" s="84"/>
      <c r="E50" s="84"/>
      <c r="F50" s="84"/>
      <c r="G50" s="84"/>
      <c r="H50" s="84"/>
      <c r="I50" s="84"/>
      <c r="J50" s="84"/>
      <c r="K50" s="85"/>
      <c r="L50" s="164"/>
      <c r="M50" s="165"/>
      <c r="N50" s="165"/>
      <c r="O50" s="166"/>
    </row>
    <row r="51" spans="1:15" ht="15.75" customHeight="1">
      <c r="A51" s="83" t="s">
        <v>36</v>
      </c>
      <c r="B51" s="84"/>
      <c r="C51" s="84"/>
      <c r="D51" s="84"/>
      <c r="E51" s="84"/>
      <c r="F51" s="84"/>
      <c r="G51" s="84"/>
      <c r="H51" s="84"/>
      <c r="I51" s="84"/>
      <c r="J51" s="84"/>
      <c r="K51" s="85"/>
      <c r="L51" s="164">
        <v>26477352.77</v>
      </c>
      <c r="M51" s="165"/>
      <c r="N51" s="165"/>
      <c r="O51" s="166"/>
    </row>
    <row r="52" spans="1:15" ht="15.75">
      <c r="A52" s="83" t="s">
        <v>14</v>
      </c>
      <c r="B52" s="84"/>
      <c r="C52" s="84"/>
      <c r="D52" s="84"/>
      <c r="E52" s="84"/>
      <c r="F52" s="84"/>
      <c r="G52" s="84"/>
      <c r="H52" s="84"/>
      <c r="I52" s="84"/>
      <c r="J52" s="84"/>
      <c r="K52" s="85"/>
      <c r="L52" s="164"/>
      <c r="M52" s="165"/>
      <c r="N52" s="165"/>
      <c r="O52" s="166"/>
    </row>
    <row r="53" spans="1:15" ht="18" customHeight="1">
      <c r="A53" s="89" t="s">
        <v>37</v>
      </c>
      <c r="B53" s="90"/>
      <c r="C53" s="90"/>
      <c r="D53" s="90"/>
      <c r="E53" s="90"/>
      <c r="F53" s="90"/>
      <c r="G53" s="90"/>
      <c r="H53" s="90"/>
      <c r="I53" s="90"/>
      <c r="J53" s="90"/>
      <c r="K53" s="91"/>
      <c r="L53" s="164">
        <v>10706482.45</v>
      </c>
      <c r="M53" s="165"/>
      <c r="N53" s="165"/>
      <c r="O53" s="166"/>
    </row>
    <row r="54" spans="1:15" ht="18.75" customHeight="1">
      <c r="A54" s="83" t="s">
        <v>38</v>
      </c>
      <c r="B54" s="84"/>
      <c r="C54" s="84"/>
      <c r="D54" s="84"/>
      <c r="E54" s="84"/>
      <c r="F54" s="84"/>
      <c r="G54" s="84"/>
      <c r="H54" s="84"/>
      <c r="I54" s="84"/>
      <c r="J54" s="84"/>
      <c r="K54" s="85"/>
      <c r="L54" s="164">
        <v>14573767.37</v>
      </c>
      <c r="M54" s="165"/>
      <c r="N54" s="165"/>
      <c r="O54" s="166"/>
    </row>
    <row r="55" spans="1:15" ht="16.5" customHeight="1">
      <c r="A55" s="83" t="s">
        <v>14</v>
      </c>
      <c r="B55" s="84"/>
      <c r="C55" s="84"/>
      <c r="D55" s="84"/>
      <c r="E55" s="84"/>
      <c r="F55" s="84"/>
      <c r="G55" s="84"/>
      <c r="H55" s="84"/>
      <c r="I55" s="84"/>
      <c r="J55" s="84"/>
      <c r="K55" s="85"/>
      <c r="L55" s="164"/>
      <c r="M55" s="165"/>
      <c r="N55" s="165"/>
      <c r="O55" s="166"/>
    </row>
    <row r="56" spans="1:15" ht="15.75" customHeight="1">
      <c r="A56" s="89" t="s">
        <v>37</v>
      </c>
      <c r="B56" s="90"/>
      <c r="C56" s="90"/>
      <c r="D56" s="90"/>
      <c r="E56" s="90"/>
      <c r="F56" s="90"/>
      <c r="G56" s="90"/>
      <c r="H56" s="90"/>
      <c r="I56" s="90"/>
      <c r="J56" s="90"/>
      <c r="K56" s="91"/>
      <c r="L56" s="164">
        <v>2180190.41</v>
      </c>
      <c r="M56" s="165"/>
      <c r="N56" s="165"/>
      <c r="O56" s="166"/>
    </row>
    <row r="57" spans="1:15" ht="21" customHeight="1">
      <c r="A57" s="77" t="s">
        <v>39</v>
      </c>
      <c r="B57" s="78"/>
      <c r="C57" s="78"/>
      <c r="D57" s="78"/>
      <c r="E57" s="78"/>
      <c r="F57" s="78"/>
      <c r="G57" s="78"/>
      <c r="H57" s="78"/>
      <c r="I57" s="78"/>
      <c r="J57" s="78"/>
      <c r="K57" s="79"/>
      <c r="L57" s="80">
        <v>8707.84</v>
      </c>
      <c r="M57" s="81"/>
      <c r="N57" s="81"/>
      <c r="O57" s="82"/>
    </row>
    <row r="58" spans="1:15" ht="15.75">
      <c r="A58" s="83" t="s">
        <v>13</v>
      </c>
      <c r="B58" s="84"/>
      <c r="C58" s="84"/>
      <c r="D58" s="84"/>
      <c r="E58" s="84"/>
      <c r="F58" s="84"/>
      <c r="G58" s="84"/>
      <c r="H58" s="84"/>
      <c r="I58" s="84"/>
      <c r="J58" s="84"/>
      <c r="K58" s="85"/>
      <c r="L58" s="86"/>
      <c r="M58" s="87"/>
      <c r="N58" s="87"/>
      <c r="O58" s="88"/>
    </row>
    <row r="59" spans="1:15" ht="15.75" customHeight="1">
      <c r="A59" s="83" t="s">
        <v>40</v>
      </c>
      <c r="B59" s="84"/>
      <c r="C59" s="84"/>
      <c r="D59" s="84"/>
      <c r="E59" s="84"/>
      <c r="F59" s="84"/>
      <c r="G59" s="84"/>
      <c r="H59" s="84"/>
      <c r="I59" s="84"/>
      <c r="J59" s="84"/>
      <c r="K59" s="85"/>
      <c r="L59" s="86"/>
      <c r="M59" s="87"/>
      <c r="N59" s="87"/>
      <c r="O59" s="88"/>
    </row>
    <row r="60" spans="1:15" ht="15.75" customHeight="1">
      <c r="A60" s="83" t="s">
        <v>14</v>
      </c>
      <c r="B60" s="84"/>
      <c r="C60" s="84"/>
      <c r="D60" s="84"/>
      <c r="E60" s="84"/>
      <c r="F60" s="84"/>
      <c r="G60" s="84"/>
      <c r="H60" s="84"/>
      <c r="I60" s="84"/>
      <c r="J60" s="84"/>
      <c r="K60" s="85"/>
      <c r="L60" s="86"/>
      <c r="M60" s="87"/>
      <c r="N60" s="87"/>
      <c r="O60" s="88"/>
    </row>
    <row r="61" spans="1:15" ht="19.5" customHeight="1">
      <c r="A61" s="89" t="s">
        <v>41</v>
      </c>
      <c r="B61" s="90"/>
      <c r="C61" s="90"/>
      <c r="D61" s="90"/>
      <c r="E61" s="90"/>
      <c r="F61" s="90"/>
      <c r="G61" s="90"/>
      <c r="H61" s="90"/>
      <c r="I61" s="90"/>
      <c r="J61" s="90"/>
      <c r="K61" s="91"/>
      <c r="L61" s="86"/>
      <c r="M61" s="87"/>
      <c r="N61" s="87"/>
      <c r="O61" s="88"/>
    </row>
    <row r="62" spans="1:15" ht="16.5" customHeight="1">
      <c r="A62" s="89" t="s">
        <v>42</v>
      </c>
      <c r="B62" s="90"/>
      <c r="C62" s="90"/>
      <c r="D62" s="90"/>
      <c r="E62" s="90"/>
      <c r="F62" s="90"/>
      <c r="G62" s="90"/>
      <c r="H62" s="90"/>
      <c r="I62" s="90"/>
      <c r="J62" s="90"/>
      <c r="K62" s="91"/>
      <c r="L62" s="86"/>
      <c r="M62" s="87"/>
      <c r="N62" s="87"/>
      <c r="O62" s="88"/>
    </row>
    <row r="63" spans="1:15" ht="15.75" customHeight="1">
      <c r="A63" s="83" t="s">
        <v>43</v>
      </c>
      <c r="B63" s="84"/>
      <c r="C63" s="84"/>
      <c r="D63" s="84"/>
      <c r="E63" s="84"/>
      <c r="F63" s="84"/>
      <c r="G63" s="84"/>
      <c r="H63" s="84"/>
      <c r="I63" s="84"/>
      <c r="J63" s="84"/>
      <c r="K63" s="85"/>
      <c r="L63" s="86"/>
      <c r="M63" s="87"/>
      <c r="N63" s="87"/>
      <c r="O63" s="88"/>
    </row>
    <row r="64" spans="1:15" ht="15.75" customHeight="1">
      <c r="A64" s="83" t="s">
        <v>44</v>
      </c>
      <c r="B64" s="84"/>
      <c r="C64" s="84"/>
      <c r="D64" s="84"/>
      <c r="E64" s="84"/>
      <c r="F64" s="84"/>
      <c r="G64" s="84"/>
      <c r="H64" s="84"/>
      <c r="I64" s="84"/>
      <c r="J64" s="84"/>
      <c r="K64" s="85"/>
      <c r="L64" s="86"/>
      <c r="M64" s="87"/>
      <c r="N64" s="87"/>
      <c r="O64" s="88"/>
    </row>
    <row r="65" spans="1:15" ht="15.75" customHeight="1">
      <c r="A65" s="83" t="s">
        <v>45</v>
      </c>
      <c r="B65" s="84"/>
      <c r="C65" s="84"/>
      <c r="D65" s="84"/>
      <c r="E65" s="84"/>
      <c r="F65" s="84"/>
      <c r="G65" s="84"/>
      <c r="H65" s="84"/>
      <c r="I65" s="84"/>
      <c r="J65" s="84"/>
      <c r="K65" s="85"/>
      <c r="L65" s="86">
        <v>8707.84</v>
      </c>
      <c r="M65" s="87"/>
      <c r="N65" s="87"/>
      <c r="O65" s="88"/>
    </row>
    <row r="66" spans="1:15" ht="18" customHeight="1">
      <c r="A66" s="77" t="s">
        <v>46</v>
      </c>
      <c r="B66" s="78"/>
      <c r="C66" s="78"/>
      <c r="D66" s="78"/>
      <c r="E66" s="78"/>
      <c r="F66" s="78"/>
      <c r="G66" s="78"/>
      <c r="H66" s="78"/>
      <c r="I66" s="78"/>
      <c r="J66" s="78"/>
      <c r="K66" s="79"/>
      <c r="L66" s="80">
        <f>SUM(L69)</f>
        <v>574363.44</v>
      </c>
      <c r="M66" s="81"/>
      <c r="N66" s="81"/>
      <c r="O66" s="82"/>
    </row>
    <row r="67" spans="1:15" ht="15.75">
      <c r="A67" s="83" t="s">
        <v>13</v>
      </c>
      <c r="B67" s="84"/>
      <c r="C67" s="84"/>
      <c r="D67" s="84"/>
      <c r="E67" s="84"/>
      <c r="F67" s="84"/>
      <c r="G67" s="84"/>
      <c r="H67" s="84"/>
      <c r="I67" s="84"/>
      <c r="J67" s="84"/>
      <c r="K67" s="85"/>
      <c r="L67" s="86"/>
      <c r="M67" s="87"/>
      <c r="N67" s="87"/>
      <c r="O67" s="88"/>
    </row>
    <row r="68" spans="1:15" ht="15.75" customHeight="1">
      <c r="A68" s="83" t="s">
        <v>47</v>
      </c>
      <c r="B68" s="84"/>
      <c r="C68" s="84"/>
      <c r="D68" s="84"/>
      <c r="E68" s="84"/>
      <c r="F68" s="84"/>
      <c r="G68" s="84"/>
      <c r="H68" s="84"/>
      <c r="I68" s="84"/>
      <c r="J68" s="84"/>
      <c r="K68" s="85"/>
      <c r="L68" s="86"/>
      <c r="M68" s="87"/>
      <c r="N68" s="87"/>
      <c r="O68" s="88"/>
    </row>
    <row r="69" spans="1:15" ht="16.5" customHeight="1">
      <c r="A69" s="83" t="s">
        <v>48</v>
      </c>
      <c r="B69" s="84"/>
      <c r="C69" s="84"/>
      <c r="D69" s="84"/>
      <c r="E69" s="84"/>
      <c r="F69" s="84"/>
      <c r="G69" s="84"/>
      <c r="H69" s="84"/>
      <c r="I69" s="84"/>
      <c r="J69" s="84"/>
      <c r="K69" s="85"/>
      <c r="L69" s="86">
        <v>574363.44</v>
      </c>
      <c r="M69" s="87"/>
      <c r="N69" s="87"/>
      <c r="O69" s="88"/>
    </row>
    <row r="70" spans="1:15" ht="15.75">
      <c r="A70" s="83" t="s">
        <v>14</v>
      </c>
      <c r="B70" s="84"/>
      <c r="C70" s="84"/>
      <c r="D70" s="84"/>
      <c r="E70" s="84"/>
      <c r="F70" s="84"/>
      <c r="G70" s="84"/>
      <c r="H70" s="84"/>
      <c r="I70" s="84"/>
      <c r="J70" s="84"/>
      <c r="K70" s="85"/>
      <c r="L70" s="86"/>
      <c r="M70" s="87"/>
      <c r="N70" s="87"/>
      <c r="O70" s="88"/>
    </row>
    <row r="71" spans="1:15" ht="15.75" customHeight="1">
      <c r="A71" s="83" t="s">
        <v>49</v>
      </c>
      <c r="B71" s="84"/>
      <c r="C71" s="84"/>
      <c r="D71" s="84"/>
      <c r="E71" s="84"/>
      <c r="F71" s="84"/>
      <c r="G71" s="84"/>
      <c r="H71" s="84"/>
      <c r="I71" s="84"/>
      <c r="J71" s="84"/>
      <c r="K71" s="85"/>
      <c r="L71" s="86"/>
      <c r="M71" s="87"/>
      <c r="N71" s="87"/>
      <c r="O71" s="88"/>
    </row>
    <row r="72" spans="1:15" ht="36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 t="s">
        <v>304</v>
      </c>
    </row>
    <row r="73" spans="1:15" s="5" customFormat="1" ht="18.75">
      <c r="A73" s="95" t="s">
        <v>22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</row>
    <row r="74" spans="1:15" s="5" customFormat="1" ht="1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94"/>
      <c r="O74" s="94"/>
    </row>
    <row r="75" spans="1:15" s="5" customFormat="1" ht="16.5" customHeight="1">
      <c r="A75" s="93" t="s">
        <v>12</v>
      </c>
      <c r="B75" s="92" t="s">
        <v>50</v>
      </c>
      <c r="C75" s="92" t="s">
        <v>51</v>
      </c>
      <c r="D75" s="93" t="s">
        <v>52</v>
      </c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</row>
    <row r="76" spans="1:15" s="5" customFormat="1" ht="15.75" customHeight="1">
      <c r="A76" s="93"/>
      <c r="B76" s="92"/>
      <c r="C76" s="92"/>
      <c r="D76" s="93" t="s">
        <v>53</v>
      </c>
      <c r="E76" s="93"/>
      <c r="F76" s="93"/>
      <c r="G76" s="93"/>
      <c r="H76" s="93" t="s">
        <v>54</v>
      </c>
      <c r="I76" s="93"/>
      <c r="J76" s="93"/>
      <c r="K76" s="93"/>
      <c r="L76" s="93"/>
      <c r="M76" s="93"/>
      <c r="N76" s="93"/>
      <c r="O76" s="93"/>
    </row>
    <row r="77" spans="1:15" s="5" customFormat="1" ht="15.75" customHeight="1">
      <c r="A77" s="93"/>
      <c r="B77" s="92"/>
      <c r="C77" s="92"/>
      <c r="D77" s="93"/>
      <c r="E77" s="93"/>
      <c r="F77" s="93"/>
      <c r="G77" s="93"/>
      <c r="H77" s="93">
        <v>2018</v>
      </c>
      <c r="I77" s="93"/>
      <c r="J77" s="93"/>
      <c r="K77" s="93"/>
      <c r="L77" s="93">
        <v>2019</v>
      </c>
      <c r="M77" s="93"/>
      <c r="N77" s="93"/>
      <c r="O77" s="93"/>
    </row>
    <row r="78" spans="1:15" s="5" customFormat="1" ht="18.75" customHeight="1">
      <c r="A78" s="93"/>
      <c r="B78" s="92"/>
      <c r="C78" s="92"/>
      <c r="D78" s="93" t="s">
        <v>55</v>
      </c>
      <c r="E78" s="93" t="s">
        <v>14</v>
      </c>
      <c r="F78" s="93"/>
      <c r="G78" s="93"/>
      <c r="H78" s="93" t="s">
        <v>55</v>
      </c>
      <c r="I78" s="93" t="s">
        <v>14</v>
      </c>
      <c r="J78" s="93"/>
      <c r="K78" s="93"/>
      <c r="L78" s="93" t="s">
        <v>55</v>
      </c>
      <c r="M78" s="93" t="s">
        <v>14</v>
      </c>
      <c r="N78" s="93"/>
      <c r="O78" s="93"/>
    </row>
    <row r="79" spans="1:15" s="5" customFormat="1" ht="151.5" customHeight="1">
      <c r="A79" s="93"/>
      <c r="B79" s="92"/>
      <c r="C79" s="92"/>
      <c r="D79" s="93"/>
      <c r="E79" s="16" t="s">
        <v>56</v>
      </c>
      <c r="F79" s="16" t="s">
        <v>57</v>
      </c>
      <c r="G79" s="16" t="s">
        <v>58</v>
      </c>
      <c r="H79" s="93"/>
      <c r="I79" s="16" t="s">
        <v>56</v>
      </c>
      <c r="J79" s="16" t="s">
        <v>57</v>
      </c>
      <c r="K79" s="16" t="s">
        <v>58</v>
      </c>
      <c r="L79" s="93"/>
      <c r="M79" s="16" t="s">
        <v>56</v>
      </c>
      <c r="N79" s="16" t="s">
        <v>57</v>
      </c>
      <c r="O79" s="16" t="s">
        <v>58</v>
      </c>
    </row>
    <row r="80" spans="1:15" s="28" customFormat="1" ht="10.5" customHeight="1">
      <c r="A80" s="29">
        <v>1</v>
      </c>
      <c r="B80" s="29">
        <v>2</v>
      </c>
      <c r="C80" s="29">
        <v>3</v>
      </c>
      <c r="D80" s="29">
        <v>4</v>
      </c>
      <c r="E80" s="29">
        <v>5</v>
      </c>
      <c r="F80" s="29">
        <v>6</v>
      </c>
      <c r="G80" s="29">
        <v>7</v>
      </c>
      <c r="H80" s="29">
        <v>8</v>
      </c>
      <c r="I80" s="29">
        <v>9</v>
      </c>
      <c r="J80" s="29">
        <v>10</v>
      </c>
      <c r="K80" s="29">
        <v>11</v>
      </c>
      <c r="L80" s="29">
        <v>12</v>
      </c>
      <c r="M80" s="29">
        <v>13</v>
      </c>
      <c r="N80" s="29">
        <v>14</v>
      </c>
      <c r="O80" s="29">
        <v>15</v>
      </c>
    </row>
    <row r="81" spans="1:15" s="5" customFormat="1" ht="21">
      <c r="A81" s="17" t="s">
        <v>59</v>
      </c>
      <c r="B81" s="46" t="s">
        <v>60</v>
      </c>
      <c r="C81" s="47" t="s">
        <v>61</v>
      </c>
      <c r="D81" s="41">
        <f>E81+F81+G81</f>
        <v>0</v>
      </c>
      <c r="E81" s="41">
        <f>E83</f>
        <v>0</v>
      </c>
      <c r="F81" s="41">
        <f>F82</f>
        <v>0</v>
      </c>
      <c r="G81" s="41">
        <f>G82+G83</f>
        <v>0</v>
      </c>
      <c r="H81" s="41">
        <f>I81+J81+K81</f>
        <v>0</v>
      </c>
      <c r="I81" s="41">
        <f>I83</f>
        <v>0</v>
      </c>
      <c r="J81" s="41">
        <f>J82</f>
        <v>0</v>
      </c>
      <c r="K81" s="41">
        <f>K82+K83</f>
        <v>0</v>
      </c>
      <c r="L81" s="41">
        <f>M81+N81+O81</f>
        <v>0</v>
      </c>
      <c r="M81" s="41">
        <f>M83</f>
        <v>0</v>
      </c>
      <c r="N81" s="41">
        <f>N82</f>
        <v>0</v>
      </c>
      <c r="O81" s="41">
        <f>O82+O83</f>
        <v>0</v>
      </c>
    </row>
    <row r="82" spans="1:15" s="5" customFormat="1" ht="56.25">
      <c r="A82" s="18" t="s">
        <v>65</v>
      </c>
      <c r="B82" s="44" t="s">
        <v>62</v>
      </c>
      <c r="C82" s="45">
        <v>180</v>
      </c>
      <c r="D82" s="19">
        <f>F82+G82</f>
        <v>0</v>
      </c>
      <c r="E82" s="19" t="s">
        <v>61</v>
      </c>
      <c r="F82" s="19"/>
      <c r="G82" s="19"/>
      <c r="H82" s="19">
        <f>J82+K82</f>
        <v>0</v>
      </c>
      <c r="I82" s="19" t="s">
        <v>61</v>
      </c>
      <c r="J82" s="19"/>
      <c r="K82" s="19"/>
      <c r="L82" s="19">
        <f>N82+O82</f>
        <v>0</v>
      </c>
      <c r="M82" s="19" t="s">
        <v>61</v>
      </c>
      <c r="N82" s="19"/>
      <c r="O82" s="19"/>
    </row>
    <row r="83" spans="1:15" s="5" customFormat="1" ht="112.5">
      <c r="A83" s="18" t="s">
        <v>66</v>
      </c>
      <c r="B83" s="44" t="s">
        <v>63</v>
      </c>
      <c r="C83" s="45">
        <v>130</v>
      </c>
      <c r="D83" s="19">
        <f>E83+G83</f>
        <v>0</v>
      </c>
      <c r="E83" s="19"/>
      <c r="F83" s="19" t="s">
        <v>61</v>
      </c>
      <c r="G83" s="19"/>
      <c r="H83" s="19">
        <f>I83+K83</f>
        <v>0</v>
      </c>
      <c r="I83" s="19"/>
      <c r="J83" s="19" t="s">
        <v>61</v>
      </c>
      <c r="K83" s="19"/>
      <c r="L83" s="19">
        <f>M83+O83</f>
        <v>0</v>
      </c>
      <c r="M83" s="19"/>
      <c r="N83" s="19" t="s">
        <v>61</v>
      </c>
      <c r="O83" s="19"/>
    </row>
    <row r="84" spans="1:15" s="5" customFormat="1" ht="21">
      <c r="A84" s="17" t="s">
        <v>67</v>
      </c>
      <c r="B84" s="46" t="s">
        <v>64</v>
      </c>
      <c r="C84" s="47" t="s">
        <v>61</v>
      </c>
      <c r="D84" s="41">
        <f>E84+F84+G84</f>
        <v>23431969.130000003</v>
      </c>
      <c r="E84" s="41">
        <f>E87</f>
        <v>22300292.830000002</v>
      </c>
      <c r="F84" s="41">
        <f>F93</f>
        <v>1131676.3</v>
      </c>
      <c r="G84" s="41">
        <f>G85+G87+G92+G93</f>
        <v>0</v>
      </c>
      <c r="H84" s="41">
        <f>I84+J84+K84</f>
        <v>21656187.2</v>
      </c>
      <c r="I84" s="41">
        <f>I87</f>
        <v>21223840</v>
      </c>
      <c r="J84" s="41">
        <f>J93</f>
        <v>432347.2</v>
      </c>
      <c r="K84" s="41">
        <f>K85+K87+K92+K93</f>
        <v>0</v>
      </c>
      <c r="L84" s="41">
        <f>M84+N84+O84</f>
        <v>22705317.2</v>
      </c>
      <c r="M84" s="41">
        <f>M87</f>
        <v>22259970</v>
      </c>
      <c r="N84" s="41">
        <f>N93</f>
        <v>445347.2</v>
      </c>
      <c r="O84" s="41">
        <f>O85+O87+O92+O93</f>
        <v>0</v>
      </c>
    </row>
    <row r="85" spans="1:15" s="5" customFormat="1" ht="22.5">
      <c r="A85" s="18" t="s">
        <v>69</v>
      </c>
      <c r="B85" s="44" t="s">
        <v>68</v>
      </c>
      <c r="C85" s="48">
        <v>120</v>
      </c>
      <c r="D85" s="19">
        <f>D86</f>
        <v>0</v>
      </c>
      <c r="E85" s="19" t="s">
        <v>61</v>
      </c>
      <c r="F85" s="19" t="s">
        <v>61</v>
      </c>
      <c r="G85" s="19">
        <f>G86</f>
        <v>0</v>
      </c>
      <c r="H85" s="19">
        <f>H86</f>
        <v>0</v>
      </c>
      <c r="I85" s="19" t="s">
        <v>61</v>
      </c>
      <c r="J85" s="19" t="s">
        <v>61</v>
      </c>
      <c r="K85" s="19">
        <f>K86</f>
        <v>0</v>
      </c>
      <c r="L85" s="19">
        <f>L86</f>
        <v>0</v>
      </c>
      <c r="M85" s="19" t="s">
        <v>61</v>
      </c>
      <c r="N85" s="19" t="s">
        <v>61</v>
      </c>
      <c r="O85" s="19">
        <f>O86</f>
        <v>0</v>
      </c>
    </row>
    <row r="86" spans="1:15" s="5" customFormat="1" ht="81" customHeight="1">
      <c r="A86" s="18" t="s">
        <v>70</v>
      </c>
      <c r="B86" s="44" t="s">
        <v>71</v>
      </c>
      <c r="C86" s="45"/>
      <c r="D86" s="19">
        <f>G86</f>
        <v>0</v>
      </c>
      <c r="E86" s="19" t="s">
        <v>61</v>
      </c>
      <c r="F86" s="19" t="s">
        <v>61</v>
      </c>
      <c r="G86" s="19"/>
      <c r="H86" s="19">
        <f>K86</f>
        <v>0</v>
      </c>
      <c r="I86" s="19" t="s">
        <v>61</v>
      </c>
      <c r="J86" s="19" t="s">
        <v>61</v>
      </c>
      <c r="K86" s="19"/>
      <c r="L86" s="19">
        <f>O86</f>
        <v>0</v>
      </c>
      <c r="M86" s="19" t="s">
        <v>61</v>
      </c>
      <c r="N86" s="19" t="s">
        <v>61</v>
      </c>
      <c r="O86" s="19"/>
    </row>
    <row r="87" spans="1:15" s="5" customFormat="1" ht="27" customHeight="1">
      <c r="A87" s="18" t="s">
        <v>72</v>
      </c>
      <c r="B87" s="44" t="s">
        <v>73</v>
      </c>
      <c r="C87" s="48">
        <v>130</v>
      </c>
      <c r="D87" s="19">
        <f>E87+G87</f>
        <v>22300292.830000002</v>
      </c>
      <c r="E87" s="19">
        <f>E89</f>
        <v>22300292.830000002</v>
      </c>
      <c r="F87" s="19" t="s">
        <v>61</v>
      </c>
      <c r="G87" s="19">
        <f>G88</f>
        <v>0</v>
      </c>
      <c r="H87" s="19">
        <f>I87+K87</f>
        <v>21223840</v>
      </c>
      <c r="I87" s="19">
        <f>I89</f>
        <v>21223840</v>
      </c>
      <c r="J87" s="19" t="s">
        <v>61</v>
      </c>
      <c r="K87" s="19">
        <f>K88</f>
        <v>0</v>
      </c>
      <c r="L87" s="19">
        <f>M87+O87</f>
        <v>22259970</v>
      </c>
      <c r="M87" s="19">
        <f>M89</f>
        <v>22259970</v>
      </c>
      <c r="N87" s="19" t="s">
        <v>61</v>
      </c>
      <c r="O87" s="19">
        <f>O88</f>
        <v>0</v>
      </c>
    </row>
    <row r="88" spans="1:15" s="5" customFormat="1" ht="58.5" customHeight="1">
      <c r="A88" s="18" t="s">
        <v>129</v>
      </c>
      <c r="B88" s="44" t="s">
        <v>74</v>
      </c>
      <c r="C88" s="45"/>
      <c r="D88" s="19">
        <f>G88</f>
        <v>0</v>
      </c>
      <c r="E88" s="19" t="s">
        <v>61</v>
      </c>
      <c r="F88" s="19" t="s">
        <v>61</v>
      </c>
      <c r="G88" s="19"/>
      <c r="H88" s="19">
        <f>K88</f>
        <v>0</v>
      </c>
      <c r="I88" s="19" t="s">
        <v>61</v>
      </c>
      <c r="J88" s="19" t="s">
        <v>61</v>
      </c>
      <c r="K88" s="19"/>
      <c r="L88" s="19">
        <f>O88</f>
        <v>0</v>
      </c>
      <c r="M88" s="19" t="s">
        <v>61</v>
      </c>
      <c r="N88" s="19" t="s">
        <v>61</v>
      </c>
      <c r="O88" s="19"/>
    </row>
    <row r="89" spans="1:15" s="5" customFormat="1" ht="84.75" customHeight="1">
      <c r="A89" s="18" t="s">
        <v>76</v>
      </c>
      <c r="B89" s="44" t="s">
        <v>75</v>
      </c>
      <c r="C89" s="45"/>
      <c r="D89" s="19">
        <f>E89</f>
        <v>22300292.830000002</v>
      </c>
      <c r="E89" s="19">
        <f>SUM(E90:E91)</f>
        <v>22300292.830000002</v>
      </c>
      <c r="F89" s="19" t="s">
        <v>61</v>
      </c>
      <c r="G89" s="19" t="s">
        <v>61</v>
      </c>
      <c r="H89" s="19">
        <f>I89</f>
        <v>21223840</v>
      </c>
      <c r="I89" s="19">
        <f>SUM(I90:I91)</f>
        <v>21223840</v>
      </c>
      <c r="J89" s="19" t="s">
        <v>61</v>
      </c>
      <c r="K89" s="19" t="s">
        <v>61</v>
      </c>
      <c r="L89" s="19">
        <f>M89</f>
        <v>22259970</v>
      </c>
      <c r="M89" s="19">
        <f>SUM(M90:M91)</f>
        <v>22259970</v>
      </c>
      <c r="N89" s="19" t="s">
        <v>61</v>
      </c>
      <c r="O89" s="19" t="s">
        <v>61</v>
      </c>
    </row>
    <row r="90" spans="1:15" s="5" customFormat="1" ht="50.25" customHeight="1">
      <c r="A90" s="18" t="s">
        <v>77</v>
      </c>
      <c r="B90" s="44" t="s">
        <v>78</v>
      </c>
      <c r="C90" s="45"/>
      <c r="D90" s="19">
        <f>E90</f>
        <v>22126976.830000002</v>
      </c>
      <c r="E90" s="19">
        <f>17571300+4013148.92+20000+31700+329600+17449.43+30800+112978.48</f>
        <v>22126976.830000002</v>
      </c>
      <c r="F90" s="19" t="s">
        <v>61</v>
      </c>
      <c r="G90" s="19" t="s">
        <v>61</v>
      </c>
      <c r="H90" s="19">
        <f>I90</f>
        <v>21133840</v>
      </c>
      <c r="I90" s="19">
        <f>17864700+3269140</f>
        <v>21133840</v>
      </c>
      <c r="J90" s="19" t="s">
        <v>61</v>
      </c>
      <c r="K90" s="19" t="s">
        <v>61</v>
      </c>
      <c r="L90" s="19">
        <f>M90</f>
        <v>22076270</v>
      </c>
      <c r="M90" s="19">
        <f>18672100+3404170</f>
        <v>22076270</v>
      </c>
      <c r="N90" s="19" t="s">
        <v>61</v>
      </c>
      <c r="O90" s="19" t="s">
        <v>61</v>
      </c>
    </row>
    <row r="91" spans="1:15" s="5" customFormat="1" ht="90" customHeight="1">
      <c r="A91" s="18" t="s">
        <v>79</v>
      </c>
      <c r="B91" s="44" t="s">
        <v>80</v>
      </c>
      <c r="C91" s="45"/>
      <c r="D91" s="19">
        <f>E91</f>
        <v>173316</v>
      </c>
      <c r="E91" s="19">
        <v>173316</v>
      </c>
      <c r="F91" s="19" t="s">
        <v>61</v>
      </c>
      <c r="G91" s="19" t="s">
        <v>61</v>
      </c>
      <c r="H91" s="19">
        <f>I91</f>
        <v>90000</v>
      </c>
      <c r="I91" s="19">
        <v>90000</v>
      </c>
      <c r="J91" s="19" t="s">
        <v>61</v>
      </c>
      <c r="K91" s="19" t="s">
        <v>61</v>
      </c>
      <c r="L91" s="19">
        <f>M91</f>
        <v>183700</v>
      </c>
      <c r="M91" s="19">
        <v>183700</v>
      </c>
      <c r="N91" s="19" t="s">
        <v>61</v>
      </c>
      <c r="O91" s="19" t="s">
        <v>61</v>
      </c>
    </row>
    <row r="92" spans="1:15" s="5" customFormat="1" ht="21.75" customHeight="1">
      <c r="A92" s="49" t="s">
        <v>81</v>
      </c>
      <c r="B92" s="44" t="s">
        <v>82</v>
      </c>
      <c r="C92" s="48">
        <v>140</v>
      </c>
      <c r="D92" s="19">
        <f>G92</f>
        <v>0</v>
      </c>
      <c r="E92" s="19" t="s">
        <v>61</v>
      </c>
      <c r="F92" s="19" t="s">
        <v>61</v>
      </c>
      <c r="G92" s="19"/>
      <c r="H92" s="19">
        <f>K92</f>
        <v>0</v>
      </c>
      <c r="I92" s="19" t="s">
        <v>61</v>
      </c>
      <c r="J92" s="19" t="s">
        <v>61</v>
      </c>
      <c r="K92" s="19"/>
      <c r="L92" s="19">
        <f>O92</f>
        <v>0</v>
      </c>
      <c r="M92" s="19" t="s">
        <v>61</v>
      </c>
      <c r="N92" s="19" t="s">
        <v>61</v>
      </c>
      <c r="O92" s="19"/>
    </row>
    <row r="93" spans="1:15" s="5" customFormat="1" ht="34.5" customHeight="1">
      <c r="A93" s="18" t="s">
        <v>93</v>
      </c>
      <c r="B93" s="44" t="s">
        <v>83</v>
      </c>
      <c r="C93" s="48">
        <v>180</v>
      </c>
      <c r="D93" s="19">
        <f>F93+G93</f>
        <v>1131676.3</v>
      </c>
      <c r="E93" s="19" t="s">
        <v>61</v>
      </c>
      <c r="F93" s="19">
        <f>F94</f>
        <v>1131676.3</v>
      </c>
      <c r="G93" s="19">
        <f>G100</f>
        <v>0</v>
      </c>
      <c r="H93" s="19">
        <f>J93+K93</f>
        <v>432347.2</v>
      </c>
      <c r="I93" s="19" t="s">
        <v>61</v>
      </c>
      <c r="J93" s="19">
        <f>J94</f>
        <v>432347.2</v>
      </c>
      <c r="K93" s="19">
        <f>K100</f>
        <v>0</v>
      </c>
      <c r="L93" s="19">
        <f>N93+O93</f>
        <v>445347.2</v>
      </c>
      <c r="M93" s="19" t="s">
        <v>61</v>
      </c>
      <c r="N93" s="19">
        <f>N94</f>
        <v>445347.2</v>
      </c>
      <c r="O93" s="19">
        <f>O100</f>
        <v>0</v>
      </c>
    </row>
    <row r="94" spans="1:15" s="5" customFormat="1" ht="34.5" customHeight="1">
      <c r="A94" s="18" t="s">
        <v>94</v>
      </c>
      <c r="B94" s="44" t="s">
        <v>84</v>
      </c>
      <c r="C94" s="45"/>
      <c r="D94" s="19">
        <f aca="true" t="shared" si="0" ref="D94:D99">F94</f>
        <v>1131676.3</v>
      </c>
      <c r="E94" s="19" t="s">
        <v>61</v>
      </c>
      <c r="F94" s="19">
        <f>SUM(F95:F99)</f>
        <v>1131676.3</v>
      </c>
      <c r="G94" s="19" t="s">
        <v>61</v>
      </c>
      <c r="H94" s="19">
        <f aca="true" t="shared" si="1" ref="H94:H99">J94</f>
        <v>432347.2</v>
      </c>
      <c r="I94" s="19" t="s">
        <v>61</v>
      </c>
      <c r="J94" s="19">
        <f>SUM(J95:J99)</f>
        <v>432347.2</v>
      </c>
      <c r="K94" s="19" t="s">
        <v>61</v>
      </c>
      <c r="L94" s="19">
        <f aca="true" t="shared" si="2" ref="L94:L99">N94</f>
        <v>445347.2</v>
      </c>
      <c r="M94" s="19" t="s">
        <v>61</v>
      </c>
      <c r="N94" s="19">
        <f>SUM(N95:N99)</f>
        <v>445347.2</v>
      </c>
      <c r="O94" s="19" t="s">
        <v>61</v>
      </c>
    </row>
    <row r="95" spans="1:15" s="5" customFormat="1" ht="47.25" customHeight="1">
      <c r="A95" s="18" t="s">
        <v>77</v>
      </c>
      <c r="B95" s="44" t="s">
        <v>85</v>
      </c>
      <c r="C95" s="45"/>
      <c r="D95" s="19">
        <f t="shared" si="0"/>
        <v>895483.46</v>
      </c>
      <c r="E95" s="19" t="s">
        <v>61</v>
      </c>
      <c r="F95" s="19">
        <f>14062.92+90884.28+1022717.08-31700-40000-160480.82</f>
        <v>895483.46</v>
      </c>
      <c r="G95" s="19" t="s">
        <v>61</v>
      </c>
      <c r="H95" s="19">
        <f t="shared" si="1"/>
        <v>104947.2</v>
      </c>
      <c r="I95" s="19" t="s">
        <v>61</v>
      </c>
      <c r="J95" s="19">
        <f>14062.92+90884.28</f>
        <v>104947.2</v>
      </c>
      <c r="K95" s="19" t="s">
        <v>61</v>
      </c>
      <c r="L95" s="19">
        <f t="shared" si="2"/>
        <v>104947.2</v>
      </c>
      <c r="M95" s="19" t="s">
        <v>61</v>
      </c>
      <c r="N95" s="19">
        <f>14062.92+90884.28</f>
        <v>104947.2</v>
      </c>
      <c r="O95" s="19" t="s">
        <v>61</v>
      </c>
    </row>
    <row r="96" spans="1:15" s="5" customFormat="1" ht="103.5" customHeight="1">
      <c r="A96" s="18" t="s">
        <v>79</v>
      </c>
      <c r="B96" s="44" t="s">
        <v>87</v>
      </c>
      <c r="C96" s="45"/>
      <c r="D96" s="19">
        <f t="shared" si="0"/>
        <v>10336</v>
      </c>
      <c r="E96" s="19" t="s">
        <v>61</v>
      </c>
      <c r="F96" s="19">
        <v>10336</v>
      </c>
      <c r="G96" s="19" t="s">
        <v>61</v>
      </c>
      <c r="H96" s="19">
        <f t="shared" si="1"/>
        <v>0</v>
      </c>
      <c r="I96" s="19" t="s">
        <v>61</v>
      </c>
      <c r="J96" s="19">
        <v>0</v>
      </c>
      <c r="K96" s="19" t="s">
        <v>61</v>
      </c>
      <c r="L96" s="19">
        <f t="shared" si="2"/>
        <v>0</v>
      </c>
      <c r="M96" s="19" t="s">
        <v>61</v>
      </c>
      <c r="N96" s="19">
        <v>0</v>
      </c>
      <c r="O96" s="19" t="s">
        <v>61</v>
      </c>
    </row>
    <row r="97" spans="1:15" s="5" customFormat="1" ht="48" customHeight="1">
      <c r="A97" s="18" t="s">
        <v>86</v>
      </c>
      <c r="B97" s="44" t="s">
        <v>90</v>
      </c>
      <c r="C97" s="45"/>
      <c r="D97" s="19">
        <f t="shared" si="0"/>
        <v>225856.84</v>
      </c>
      <c r="E97" s="19" t="s">
        <v>61</v>
      </c>
      <c r="F97" s="19">
        <f>98928+42177.84+272582.16-187831.16</f>
        <v>225856.84</v>
      </c>
      <c r="G97" s="19" t="s">
        <v>61</v>
      </c>
      <c r="H97" s="19">
        <f t="shared" si="1"/>
        <v>327400</v>
      </c>
      <c r="I97" s="19" t="s">
        <v>61</v>
      </c>
      <c r="J97" s="19">
        <f>43900+283500</f>
        <v>327400</v>
      </c>
      <c r="K97" s="19" t="s">
        <v>61</v>
      </c>
      <c r="L97" s="19">
        <f t="shared" si="2"/>
        <v>340400</v>
      </c>
      <c r="M97" s="19" t="s">
        <v>61</v>
      </c>
      <c r="N97" s="19">
        <f>45600+294800</f>
        <v>340400</v>
      </c>
      <c r="O97" s="19" t="s">
        <v>61</v>
      </c>
    </row>
    <row r="98" spans="1:15" s="5" customFormat="1" ht="36.75" customHeight="1">
      <c r="A98" s="18" t="s">
        <v>88</v>
      </c>
      <c r="B98" s="44" t="s">
        <v>91</v>
      </c>
      <c r="C98" s="45"/>
      <c r="D98" s="19">
        <f t="shared" si="0"/>
        <v>0</v>
      </c>
      <c r="E98" s="19" t="s">
        <v>61</v>
      </c>
      <c r="F98" s="19"/>
      <c r="G98" s="19" t="s">
        <v>61</v>
      </c>
      <c r="H98" s="19">
        <f t="shared" si="1"/>
        <v>0</v>
      </c>
      <c r="I98" s="19" t="s">
        <v>61</v>
      </c>
      <c r="J98" s="19"/>
      <c r="K98" s="19" t="s">
        <v>61</v>
      </c>
      <c r="L98" s="19">
        <f t="shared" si="2"/>
        <v>0</v>
      </c>
      <c r="M98" s="19" t="s">
        <v>61</v>
      </c>
      <c r="N98" s="19"/>
      <c r="O98" s="19" t="s">
        <v>61</v>
      </c>
    </row>
    <row r="99" spans="1:15" s="5" customFormat="1" ht="80.25" customHeight="1">
      <c r="A99" s="18" t="s">
        <v>89</v>
      </c>
      <c r="B99" s="44" t="s">
        <v>92</v>
      </c>
      <c r="C99" s="45"/>
      <c r="D99" s="19">
        <f t="shared" si="0"/>
        <v>0</v>
      </c>
      <c r="E99" s="19" t="s">
        <v>61</v>
      </c>
      <c r="F99" s="19"/>
      <c r="G99" s="19" t="s">
        <v>61</v>
      </c>
      <c r="H99" s="19">
        <f t="shared" si="1"/>
        <v>0</v>
      </c>
      <c r="I99" s="19" t="s">
        <v>61</v>
      </c>
      <c r="J99" s="19"/>
      <c r="K99" s="19" t="s">
        <v>61</v>
      </c>
      <c r="L99" s="19">
        <f t="shared" si="2"/>
        <v>0</v>
      </c>
      <c r="M99" s="19" t="s">
        <v>61</v>
      </c>
      <c r="N99" s="19"/>
      <c r="O99" s="19" t="s">
        <v>61</v>
      </c>
    </row>
    <row r="100" spans="1:15" s="5" customFormat="1" ht="15.75" customHeight="1">
      <c r="A100" s="18" t="s">
        <v>95</v>
      </c>
      <c r="B100" s="44" t="s">
        <v>96</v>
      </c>
      <c r="C100" s="45"/>
      <c r="D100" s="19">
        <f>G100</f>
        <v>0</v>
      </c>
      <c r="E100" s="19" t="s">
        <v>61</v>
      </c>
      <c r="F100" s="19" t="s">
        <v>61</v>
      </c>
      <c r="G100" s="19"/>
      <c r="H100" s="19">
        <f>K100</f>
        <v>0</v>
      </c>
      <c r="I100" s="19" t="s">
        <v>61</v>
      </c>
      <c r="J100" s="19" t="s">
        <v>61</v>
      </c>
      <c r="K100" s="19"/>
      <c r="L100" s="19">
        <f>O100</f>
        <v>0</v>
      </c>
      <c r="M100" s="19" t="s">
        <v>61</v>
      </c>
      <c r="N100" s="19" t="s">
        <v>61</v>
      </c>
      <c r="O100" s="19"/>
    </row>
    <row r="101" spans="1:15" s="5" customFormat="1" ht="27" customHeight="1">
      <c r="A101" s="17" t="s">
        <v>97</v>
      </c>
      <c r="B101" s="30" t="s">
        <v>98</v>
      </c>
      <c r="C101" s="36" t="s">
        <v>61</v>
      </c>
      <c r="D101" s="43">
        <f aca="true" t="shared" si="3" ref="D101:D133">E101+F101+G101</f>
        <v>23431969.130000003</v>
      </c>
      <c r="E101" s="43">
        <f>E102+E103+E109+E110+E116+E108</f>
        <v>22300292.830000002</v>
      </c>
      <c r="F101" s="43">
        <f>F102+F103+F109+F110+F116+F108</f>
        <v>1131676.3</v>
      </c>
      <c r="G101" s="43">
        <f>G102+G103+G109+G110+G116+G108</f>
        <v>0</v>
      </c>
      <c r="H101" s="43">
        <f aca="true" t="shared" si="4" ref="H101:H133">I101+J101+K101</f>
        <v>21656187.2</v>
      </c>
      <c r="I101" s="43">
        <f>I102+I103+I109+I110+I116+I108</f>
        <v>21223840</v>
      </c>
      <c r="J101" s="43">
        <f>J102+J103+J109+J110+J116+J108</f>
        <v>432347.2</v>
      </c>
      <c r="K101" s="43">
        <f>K102+K103+K109+K110+K116+K108</f>
        <v>0</v>
      </c>
      <c r="L101" s="43">
        <f aca="true" t="shared" si="5" ref="L101:L133">M101+N101+O101</f>
        <v>22705317.2</v>
      </c>
      <c r="M101" s="43">
        <f>M102+M103+M109+M110+M116+M108</f>
        <v>22259970</v>
      </c>
      <c r="N101" s="43">
        <f>N102+N103+N109+N110+N116+N108</f>
        <v>445347.2</v>
      </c>
      <c r="O101" s="43">
        <f>O102+O103+O109+O110+O116+O108</f>
        <v>0</v>
      </c>
    </row>
    <row r="102" spans="1:15" s="5" customFormat="1" ht="34.5" customHeight="1">
      <c r="A102" s="18" t="s">
        <v>99</v>
      </c>
      <c r="B102" s="31" t="s">
        <v>100</v>
      </c>
      <c r="C102" s="51" t="s">
        <v>167</v>
      </c>
      <c r="D102" s="42">
        <f t="shared" si="3"/>
        <v>12838650</v>
      </c>
      <c r="E102" s="42">
        <f>12120650+441200+253200+23600</f>
        <v>12838650</v>
      </c>
      <c r="F102" s="42"/>
      <c r="G102" s="42"/>
      <c r="H102" s="42">
        <f t="shared" si="4"/>
        <v>14096900</v>
      </c>
      <c r="I102" s="42">
        <f>13655700+441200</f>
        <v>14096900</v>
      </c>
      <c r="J102" s="42"/>
      <c r="K102" s="42"/>
      <c r="L102" s="42">
        <f t="shared" si="5"/>
        <v>14713200</v>
      </c>
      <c r="M102" s="42">
        <f>14272000+441200</f>
        <v>14713200</v>
      </c>
      <c r="N102" s="42"/>
      <c r="O102" s="42"/>
    </row>
    <row r="103" spans="1:15" s="5" customFormat="1" ht="57.75" customHeight="1">
      <c r="A103" s="18" t="s">
        <v>101</v>
      </c>
      <c r="B103" s="32" t="s">
        <v>102</v>
      </c>
      <c r="C103" s="52" t="s">
        <v>170</v>
      </c>
      <c r="D103" s="42">
        <f t="shared" si="3"/>
        <v>0</v>
      </c>
      <c r="E103" s="42">
        <f>SUM(E104:E107)</f>
        <v>0</v>
      </c>
      <c r="F103" s="42">
        <f>SUM(F104:F107)</f>
        <v>0</v>
      </c>
      <c r="G103" s="42">
        <f>SUM(G104:G107)</f>
        <v>0</v>
      </c>
      <c r="H103" s="42">
        <f t="shared" si="4"/>
        <v>0</v>
      </c>
      <c r="I103" s="42">
        <f>SUM(I104:I107)</f>
        <v>0</v>
      </c>
      <c r="J103" s="42">
        <f>SUM(J104:J107)</f>
        <v>0</v>
      </c>
      <c r="K103" s="42">
        <f>SUM(K104:K107)</f>
        <v>0</v>
      </c>
      <c r="L103" s="42">
        <f t="shared" si="5"/>
        <v>0</v>
      </c>
      <c r="M103" s="42">
        <f>SUM(M104:M107)</f>
        <v>0</v>
      </c>
      <c r="N103" s="42">
        <f>SUM(N104:N107)</f>
        <v>0</v>
      </c>
      <c r="O103" s="42">
        <f>SUM(O104:O107)</f>
        <v>0</v>
      </c>
    </row>
    <row r="104" spans="1:15" s="5" customFormat="1" ht="36" customHeight="1">
      <c r="A104" s="22" t="s">
        <v>171</v>
      </c>
      <c r="B104" s="32" t="s">
        <v>103</v>
      </c>
      <c r="C104" s="38" t="s">
        <v>175</v>
      </c>
      <c r="D104" s="42">
        <f t="shared" si="3"/>
        <v>0</v>
      </c>
      <c r="E104" s="42"/>
      <c r="F104" s="42"/>
      <c r="G104" s="42"/>
      <c r="H104" s="42">
        <f t="shared" si="4"/>
        <v>0</v>
      </c>
      <c r="I104" s="42"/>
      <c r="J104" s="42"/>
      <c r="K104" s="42"/>
      <c r="L104" s="42">
        <f t="shared" si="5"/>
        <v>0</v>
      </c>
      <c r="M104" s="42"/>
      <c r="N104" s="42"/>
      <c r="O104" s="42"/>
    </row>
    <row r="105" spans="1:15" s="5" customFormat="1" ht="35.25" customHeight="1">
      <c r="A105" s="22" t="s">
        <v>172</v>
      </c>
      <c r="B105" s="32" t="s">
        <v>105</v>
      </c>
      <c r="C105" s="38" t="s">
        <v>176</v>
      </c>
      <c r="D105" s="42">
        <f t="shared" si="3"/>
        <v>0</v>
      </c>
      <c r="E105" s="42"/>
      <c r="F105" s="42"/>
      <c r="G105" s="42"/>
      <c r="H105" s="42">
        <f t="shared" si="4"/>
        <v>0</v>
      </c>
      <c r="I105" s="42"/>
      <c r="J105" s="42"/>
      <c r="K105" s="42"/>
      <c r="L105" s="42">
        <f t="shared" si="5"/>
        <v>0</v>
      </c>
      <c r="M105" s="42"/>
      <c r="N105" s="42"/>
      <c r="O105" s="42"/>
    </row>
    <row r="106" spans="1:15" s="5" customFormat="1" ht="37.5" customHeight="1">
      <c r="A106" s="22" t="s">
        <v>173</v>
      </c>
      <c r="B106" s="32" t="s">
        <v>107</v>
      </c>
      <c r="C106" s="38" t="s">
        <v>177</v>
      </c>
      <c r="D106" s="42">
        <f t="shared" si="3"/>
        <v>0</v>
      </c>
      <c r="E106" s="42"/>
      <c r="F106" s="42"/>
      <c r="G106" s="42"/>
      <c r="H106" s="42">
        <f t="shared" si="4"/>
        <v>0</v>
      </c>
      <c r="I106" s="42"/>
      <c r="J106" s="42"/>
      <c r="K106" s="42"/>
      <c r="L106" s="42">
        <f t="shared" si="5"/>
        <v>0</v>
      </c>
      <c r="M106" s="42"/>
      <c r="N106" s="42"/>
      <c r="O106" s="42"/>
    </row>
    <row r="107" spans="1:15" s="5" customFormat="1" ht="36" customHeight="1">
      <c r="A107" s="22" t="s">
        <v>174</v>
      </c>
      <c r="B107" s="32" t="s">
        <v>108</v>
      </c>
      <c r="C107" s="38" t="s">
        <v>178</v>
      </c>
      <c r="D107" s="42">
        <f t="shared" si="3"/>
        <v>0</v>
      </c>
      <c r="E107" s="42"/>
      <c r="F107" s="42"/>
      <c r="G107" s="42"/>
      <c r="H107" s="42">
        <f t="shared" si="4"/>
        <v>0</v>
      </c>
      <c r="I107" s="42"/>
      <c r="J107" s="42"/>
      <c r="K107" s="42"/>
      <c r="L107" s="42">
        <f t="shared" si="5"/>
        <v>0</v>
      </c>
      <c r="M107" s="42"/>
      <c r="N107" s="42"/>
      <c r="O107" s="42"/>
    </row>
    <row r="108" spans="1:15" s="5" customFormat="1" ht="114.75" customHeight="1">
      <c r="A108" s="18" t="s">
        <v>168</v>
      </c>
      <c r="B108" s="32" t="s">
        <v>109</v>
      </c>
      <c r="C108" s="52" t="s">
        <v>169</v>
      </c>
      <c r="D108" s="42">
        <f t="shared" si="3"/>
        <v>0</v>
      </c>
      <c r="E108" s="42"/>
      <c r="F108" s="42"/>
      <c r="G108" s="42"/>
      <c r="H108" s="42">
        <f t="shared" si="4"/>
        <v>0</v>
      </c>
      <c r="I108" s="42"/>
      <c r="J108" s="42"/>
      <c r="K108" s="42"/>
      <c r="L108" s="42">
        <f t="shared" si="5"/>
        <v>0</v>
      </c>
      <c r="M108" s="42"/>
      <c r="N108" s="42"/>
      <c r="O108" s="42"/>
    </row>
    <row r="109" spans="1:15" s="5" customFormat="1" ht="101.25" customHeight="1">
      <c r="A109" s="20" t="s">
        <v>104</v>
      </c>
      <c r="B109" s="33" t="s">
        <v>112</v>
      </c>
      <c r="C109" s="53" t="s">
        <v>179</v>
      </c>
      <c r="D109" s="42">
        <f t="shared" si="3"/>
        <v>3876070.73</v>
      </c>
      <c r="E109" s="42">
        <f>3660440+124600+76400+7200</f>
        <v>3868640</v>
      </c>
      <c r="F109" s="42">
        <f>8600-1169.27</f>
        <v>7430.73</v>
      </c>
      <c r="G109" s="42"/>
      <c r="H109" s="42">
        <f t="shared" si="4"/>
        <v>4257200</v>
      </c>
      <c r="I109" s="42">
        <f>4124000+133200</f>
        <v>4257200</v>
      </c>
      <c r="J109" s="42"/>
      <c r="K109" s="42"/>
      <c r="L109" s="42">
        <f t="shared" si="5"/>
        <v>4443300</v>
      </c>
      <c r="M109" s="42">
        <f>4310100+133200</f>
        <v>4443300</v>
      </c>
      <c r="N109" s="42"/>
      <c r="O109" s="42"/>
    </row>
    <row r="110" spans="1:15" s="5" customFormat="1" ht="36.75" customHeight="1">
      <c r="A110" s="18" t="s">
        <v>113</v>
      </c>
      <c r="B110" s="32" t="s">
        <v>116</v>
      </c>
      <c r="C110" s="52" t="s">
        <v>180</v>
      </c>
      <c r="D110" s="42">
        <f t="shared" si="3"/>
        <v>808585.62</v>
      </c>
      <c r="E110" s="42">
        <f>E111+E112</f>
        <v>611748.62</v>
      </c>
      <c r="F110" s="42">
        <f>F111+F112</f>
        <v>196837</v>
      </c>
      <c r="G110" s="42">
        <f>G111+G112</f>
        <v>0</v>
      </c>
      <c r="H110" s="42">
        <f t="shared" si="4"/>
        <v>0</v>
      </c>
      <c r="I110" s="42">
        <f>I111+I112</f>
        <v>0</v>
      </c>
      <c r="J110" s="42">
        <f>J111+J112</f>
        <v>0</v>
      </c>
      <c r="K110" s="42">
        <f>K111+K112</f>
        <v>0</v>
      </c>
      <c r="L110" s="42">
        <f t="shared" si="5"/>
        <v>0</v>
      </c>
      <c r="M110" s="42">
        <f>M111+M112</f>
        <v>0</v>
      </c>
      <c r="N110" s="42">
        <f>N111+N112</f>
        <v>0</v>
      </c>
      <c r="O110" s="42">
        <f>O111+O112</f>
        <v>0</v>
      </c>
    </row>
    <row r="111" spans="1:15" s="5" customFormat="1" ht="262.5" customHeight="1">
      <c r="A111" s="50" t="s">
        <v>114</v>
      </c>
      <c r="B111" s="44" t="s">
        <v>118</v>
      </c>
      <c r="C111" s="45" t="s">
        <v>181</v>
      </c>
      <c r="D111" s="42">
        <f t="shared" si="3"/>
        <v>0</v>
      </c>
      <c r="E111" s="42"/>
      <c r="F111" s="42"/>
      <c r="G111" s="42"/>
      <c r="H111" s="42">
        <f t="shared" si="4"/>
        <v>0</v>
      </c>
      <c r="I111" s="42"/>
      <c r="J111" s="42"/>
      <c r="K111" s="42"/>
      <c r="L111" s="42">
        <f t="shared" si="5"/>
        <v>0</v>
      </c>
      <c r="M111" s="42"/>
      <c r="N111" s="42"/>
      <c r="O111" s="42"/>
    </row>
    <row r="112" spans="1:15" s="5" customFormat="1" ht="36" customHeight="1">
      <c r="A112" s="18" t="s">
        <v>115</v>
      </c>
      <c r="B112" s="44" t="s">
        <v>120</v>
      </c>
      <c r="C112" s="45" t="s">
        <v>182</v>
      </c>
      <c r="D112" s="42">
        <f t="shared" si="3"/>
        <v>808585.62</v>
      </c>
      <c r="E112" s="42">
        <f>SUM(E113:E115)</f>
        <v>611748.62</v>
      </c>
      <c r="F112" s="42">
        <f>SUM(F113:F115)</f>
        <v>196837</v>
      </c>
      <c r="G112" s="42">
        <f>SUM(G113:G115)</f>
        <v>0</v>
      </c>
      <c r="H112" s="42">
        <f t="shared" si="4"/>
        <v>0</v>
      </c>
      <c r="I112" s="42">
        <f>SUM(I113:I115)</f>
        <v>0</v>
      </c>
      <c r="J112" s="42">
        <f>SUM(J113:J115)</f>
        <v>0</v>
      </c>
      <c r="K112" s="42">
        <f>SUM(K113:K115)</f>
        <v>0</v>
      </c>
      <c r="L112" s="42">
        <f t="shared" si="5"/>
        <v>0</v>
      </c>
      <c r="M112" s="42">
        <f>SUM(M113:M115)</f>
        <v>0</v>
      </c>
      <c r="N112" s="42">
        <f>SUM(N113:N115)</f>
        <v>0</v>
      </c>
      <c r="O112" s="42">
        <f>SUM(O113:O115)</f>
        <v>0</v>
      </c>
    </row>
    <row r="113" spans="1:15" s="5" customFormat="1" ht="35.25" customHeight="1">
      <c r="A113" s="18" t="s">
        <v>106</v>
      </c>
      <c r="B113" s="31" t="s">
        <v>122</v>
      </c>
      <c r="C113" s="37" t="s">
        <v>183</v>
      </c>
      <c r="D113" s="42">
        <f t="shared" si="3"/>
        <v>808512.87</v>
      </c>
      <c r="E113" s="42">
        <f>371100+253700-72.75-6000-6000-1051.38</f>
        <v>611675.87</v>
      </c>
      <c r="F113" s="42">
        <f>123716+73121</f>
        <v>196837</v>
      </c>
      <c r="G113" s="42"/>
      <c r="H113" s="42">
        <f t="shared" si="4"/>
        <v>0</v>
      </c>
      <c r="I113" s="42">
        <v>0</v>
      </c>
      <c r="J113" s="42"/>
      <c r="K113" s="42"/>
      <c r="L113" s="42">
        <f t="shared" si="5"/>
        <v>0</v>
      </c>
      <c r="M113" s="42">
        <v>0</v>
      </c>
      <c r="N113" s="42"/>
      <c r="O113" s="42"/>
    </row>
    <row r="114" spans="1:15" s="5" customFormat="1" ht="39.75" customHeight="1">
      <c r="A114" s="18" t="s">
        <v>110</v>
      </c>
      <c r="B114" s="31" t="s">
        <v>123</v>
      </c>
      <c r="C114" s="37" t="s">
        <v>184</v>
      </c>
      <c r="D114" s="42">
        <f t="shared" si="3"/>
        <v>0</v>
      </c>
      <c r="E114" s="42"/>
      <c r="F114" s="42"/>
      <c r="G114" s="42"/>
      <c r="H114" s="42">
        <f t="shared" si="4"/>
        <v>0</v>
      </c>
      <c r="I114" s="42"/>
      <c r="J114" s="42"/>
      <c r="K114" s="42"/>
      <c r="L114" s="42">
        <f t="shared" si="5"/>
        <v>0</v>
      </c>
      <c r="M114" s="42"/>
      <c r="N114" s="42"/>
      <c r="O114" s="42"/>
    </row>
    <row r="115" spans="1:15" s="5" customFormat="1" ht="39" customHeight="1">
      <c r="A115" s="20" t="s">
        <v>111</v>
      </c>
      <c r="B115" s="34" t="s">
        <v>124</v>
      </c>
      <c r="C115" s="34" t="s">
        <v>185</v>
      </c>
      <c r="D115" s="42">
        <f t="shared" si="3"/>
        <v>72.75</v>
      </c>
      <c r="E115" s="42">
        <v>72.75</v>
      </c>
      <c r="F115" s="42"/>
      <c r="G115" s="42"/>
      <c r="H115" s="42">
        <f t="shared" si="4"/>
        <v>0</v>
      </c>
      <c r="I115" s="42"/>
      <c r="J115" s="42"/>
      <c r="K115" s="42"/>
      <c r="L115" s="42">
        <f t="shared" si="5"/>
        <v>0</v>
      </c>
      <c r="M115" s="42"/>
      <c r="N115" s="42"/>
      <c r="O115" s="42"/>
    </row>
    <row r="116" spans="1:15" s="5" customFormat="1" ht="38.25" customHeight="1">
      <c r="A116" s="18" t="s">
        <v>117</v>
      </c>
      <c r="B116" s="31" t="s">
        <v>125</v>
      </c>
      <c r="C116" s="37" t="s">
        <v>186</v>
      </c>
      <c r="D116" s="42">
        <f t="shared" si="3"/>
        <v>5908662.78</v>
      </c>
      <c r="E116" s="42">
        <f>E117</f>
        <v>4981254.21</v>
      </c>
      <c r="F116" s="42">
        <f>F117</f>
        <v>927408.5700000001</v>
      </c>
      <c r="G116" s="42">
        <f>G117</f>
        <v>0</v>
      </c>
      <c r="H116" s="42">
        <f t="shared" si="4"/>
        <v>3302087.2</v>
      </c>
      <c r="I116" s="42">
        <f>I117</f>
        <v>2869740</v>
      </c>
      <c r="J116" s="42">
        <f>J117</f>
        <v>432347.2</v>
      </c>
      <c r="K116" s="42">
        <f>K117</f>
        <v>0</v>
      </c>
      <c r="L116" s="42">
        <f t="shared" si="5"/>
        <v>3548817.2</v>
      </c>
      <c r="M116" s="42">
        <f>M117</f>
        <v>3103470</v>
      </c>
      <c r="N116" s="42">
        <f>N117</f>
        <v>445347.2</v>
      </c>
      <c r="O116" s="42">
        <f>O117</f>
        <v>0</v>
      </c>
    </row>
    <row r="117" spans="1:15" s="5" customFormat="1" ht="54.75" customHeight="1">
      <c r="A117" s="18" t="s">
        <v>119</v>
      </c>
      <c r="B117" s="31" t="s">
        <v>126</v>
      </c>
      <c r="C117" s="37" t="s">
        <v>187</v>
      </c>
      <c r="D117" s="42">
        <f t="shared" si="3"/>
        <v>5908662.78</v>
      </c>
      <c r="E117" s="42">
        <f>E118+E121+E127+E134+E144+E143+E150</f>
        <v>4981254.21</v>
      </c>
      <c r="F117" s="42">
        <f>F118+F121+F127+F134+F144+F143+F150</f>
        <v>927408.5700000001</v>
      </c>
      <c r="G117" s="42">
        <f>G118+G121+G127+G134+G144+G143+G150</f>
        <v>0</v>
      </c>
      <c r="H117" s="42">
        <f t="shared" si="4"/>
        <v>3302087.2</v>
      </c>
      <c r="I117" s="42">
        <f>I118+I121+I127+I134+I144+I143+I150</f>
        <v>2869740</v>
      </c>
      <c r="J117" s="42">
        <f>J118+J121+J127+J134+J144+J143+J150</f>
        <v>432347.2</v>
      </c>
      <c r="K117" s="42">
        <f>K118+K121+K127+K134+K144+K143+K150</f>
        <v>0</v>
      </c>
      <c r="L117" s="42">
        <f t="shared" si="5"/>
        <v>3548817.2</v>
      </c>
      <c r="M117" s="42">
        <f>M118+M121+M127+M134+M144+M143+M150</f>
        <v>3103470</v>
      </c>
      <c r="N117" s="42">
        <f>N118+N121+N127+N134+N144+N143+N150</f>
        <v>445347.2</v>
      </c>
      <c r="O117" s="42">
        <f>O118+O121+O127+O134+O144+O143+O150</f>
        <v>0</v>
      </c>
    </row>
    <row r="118" spans="1:15" s="5" customFormat="1" ht="39" customHeight="1">
      <c r="A118" s="18" t="s">
        <v>121</v>
      </c>
      <c r="B118" s="31" t="s">
        <v>127</v>
      </c>
      <c r="C118" s="37" t="s">
        <v>188</v>
      </c>
      <c r="D118" s="42">
        <f t="shared" si="3"/>
        <v>91667.94</v>
      </c>
      <c r="E118" s="42">
        <f>E119+E120</f>
        <v>91667.94</v>
      </c>
      <c r="F118" s="42">
        <f>F119+F120</f>
        <v>0</v>
      </c>
      <c r="G118" s="42">
        <f>G119+G120</f>
        <v>0</v>
      </c>
      <c r="H118" s="42">
        <f t="shared" si="4"/>
        <v>85000</v>
      </c>
      <c r="I118" s="42">
        <f>I119+I120</f>
        <v>85000</v>
      </c>
      <c r="J118" s="42">
        <f>J119+J120</f>
        <v>0</v>
      </c>
      <c r="K118" s="42">
        <f>K119+K120</f>
        <v>0</v>
      </c>
      <c r="L118" s="42">
        <f t="shared" si="5"/>
        <v>108000</v>
      </c>
      <c r="M118" s="42">
        <f>M119+M120</f>
        <v>108000</v>
      </c>
      <c r="N118" s="42">
        <f>N119+N120</f>
        <v>0</v>
      </c>
      <c r="O118" s="42">
        <f>O119+O120</f>
        <v>0</v>
      </c>
    </row>
    <row r="119" spans="1:15" s="5" customFormat="1" ht="36" customHeight="1">
      <c r="A119" s="22" t="s">
        <v>189</v>
      </c>
      <c r="B119" s="31" t="s">
        <v>128</v>
      </c>
      <c r="C119" s="37" t="s">
        <v>190</v>
      </c>
      <c r="D119" s="42">
        <f t="shared" si="3"/>
        <v>49547.939999999995</v>
      </c>
      <c r="E119" s="42">
        <f>35880+16948.62-4332.06+1051.38</f>
        <v>49547.939999999995</v>
      </c>
      <c r="F119" s="42">
        <f>1051.38-1051.38</f>
        <v>0</v>
      </c>
      <c r="G119" s="42"/>
      <c r="H119" s="42">
        <f t="shared" si="4"/>
        <v>35880</v>
      </c>
      <c r="I119" s="42">
        <v>35880</v>
      </c>
      <c r="J119" s="42"/>
      <c r="K119" s="42"/>
      <c r="L119" s="42">
        <f t="shared" si="5"/>
        <v>53880</v>
      </c>
      <c r="M119" s="42">
        <f>35880+18000</f>
        <v>53880</v>
      </c>
      <c r="N119" s="42"/>
      <c r="O119" s="42"/>
    </row>
    <row r="120" spans="1:15" s="5" customFormat="1" ht="36" customHeight="1">
      <c r="A120" s="22" t="s">
        <v>191</v>
      </c>
      <c r="B120" s="31" t="s">
        <v>130</v>
      </c>
      <c r="C120" s="37" t="s">
        <v>192</v>
      </c>
      <c r="D120" s="42">
        <f t="shared" si="3"/>
        <v>42120</v>
      </c>
      <c r="E120" s="42">
        <v>42120</v>
      </c>
      <c r="F120" s="42"/>
      <c r="G120" s="42"/>
      <c r="H120" s="42">
        <f t="shared" si="4"/>
        <v>49120</v>
      </c>
      <c r="I120" s="42">
        <f>49120</f>
        <v>49120</v>
      </c>
      <c r="J120" s="42"/>
      <c r="K120" s="42"/>
      <c r="L120" s="42">
        <f t="shared" si="5"/>
        <v>54120</v>
      </c>
      <c r="M120" s="42">
        <v>54120</v>
      </c>
      <c r="N120" s="42"/>
      <c r="O120" s="42"/>
    </row>
    <row r="121" spans="1:15" s="5" customFormat="1" ht="39.75" customHeight="1">
      <c r="A121" s="18" t="s">
        <v>30</v>
      </c>
      <c r="B121" s="31" t="s">
        <v>133</v>
      </c>
      <c r="C121" s="37" t="s">
        <v>193</v>
      </c>
      <c r="D121" s="42">
        <f t="shared" si="3"/>
        <v>2669027.99</v>
      </c>
      <c r="E121" s="42">
        <f>SUM(E122:E126)</f>
        <v>2082759.46</v>
      </c>
      <c r="F121" s="42">
        <f>SUM(F122:F126)</f>
        <v>586268.53</v>
      </c>
      <c r="G121" s="42">
        <f>SUM(G122:G126)</f>
        <v>0</v>
      </c>
      <c r="H121" s="42">
        <f t="shared" si="4"/>
        <v>2694740</v>
      </c>
      <c r="I121" s="42">
        <f>SUM(I122:I126)</f>
        <v>2694740</v>
      </c>
      <c r="J121" s="42">
        <f>SUM(J122:J126)</f>
        <v>0</v>
      </c>
      <c r="K121" s="42">
        <f>SUM(K122:K126)</f>
        <v>0</v>
      </c>
      <c r="L121" s="42">
        <f t="shared" si="5"/>
        <v>2811770</v>
      </c>
      <c r="M121" s="42">
        <f>SUM(M122:M126)</f>
        <v>2811770</v>
      </c>
      <c r="N121" s="42">
        <f>SUM(N122:N126)</f>
        <v>0</v>
      </c>
      <c r="O121" s="42">
        <f>SUM(O122:O126)</f>
        <v>0</v>
      </c>
    </row>
    <row r="122" spans="1:15" s="5" customFormat="1" ht="35.25" customHeight="1">
      <c r="A122" s="22" t="s">
        <v>194</v>
      </c>
      <c r="B122" s="31" t="s">
        <v>135</v>
      </c>
      <c r="C122" s="37" t="s">
        <v>198</v>
      </c>
      <c r="D122" s="42">
        <f t="shared" si="3"/>
        <v>1938268.6099999999</v>
      </c>
      <c r="E122" s="42">
        <v>1385000</v>
      </c>
      <c r="F122" s="42">
        <f>736300-40000-143031.39</f>
        <v>553268.61</v>
      </c>
      <c r="G122" s="42"/>
      <c r="H122" s="42">
        <f t="shared" si="4"/>
        <v>1999600</v>
      </c>
      <c r="I122" s="42">
        <f>1999600</f>
        <v>1999600</v>
      </c>
      <c r="J122" s="42"/>
      <c r="K122" s="42"/>
      <c r="L122" s="42">
        <f t="shared" si="5"/>
        <v>2082800</v>
      </c>
      <c r="M122" s="42">
        <f>2082800</f>
        <v>2082800</v>
      </c>
      <c r="N122" s="42"/>
      <c r="O122" s="42"/>
    </row>
    <row r="123" spans="1:15" s="5" customFormat="1" ht="34.5" customHeight="1">
      <c r="A123" s="22" t="s">
        <v>195</v>
      </c>
      <c r="B123" s="31" t="s">
        <v>215</v>
      </c>
      <c r="C123" s="37" t="s">
        <v>199</v>
      </c>
      <c r="D123" s="42">
        <f t="shared" si="3"/>
        <v>0</v>
      </c>
      <c r="E123" s="42"/>
      <c r="F123" s="42"/>
      <c r="G123" s="42"/>
      <c r="H123" s="42">
        <f t="shared" si="4"/>
        <v>0</v>
      </c>
      <c r="I123" s="42"/>
      <c r="J123" s="42"/>
      <c r="K123" s="42"/>
      <c r="L123" s="42">
        <f t="shared" si="5"/>
        <v>0</v>
      </c>
      <c r="M123" s="42"/>
      <c r="N123" s="42"/>
      <c r="O123" s="42"/>
    </row>
    <row r="124" spans="1:15" s="5" customFormat="1" ht="38.25" customHeight="1">
      <c r="A124" s="22" t="s">
        <v>196</v>
      </c>
      <c r="B124" s="31" t="s">
        <v>216</v>
      </c>
      <c r="C124" s="37" t="s">
        <v>200</v>
      </c>
      <c r="D124" s="42">
        <f t="shared" si="3"/>
        <v>513319.69999999995</v>
      </c>
      <c r="E124" s="42">
        <f>441400+17449.43+21470.35</f>
        <v>480319.77999999997</v>
      </c>
      <c r="F124" s="42">
        <f>79928.7-29479.35-17449.43</f>
        <v>32999.92</v>
      </c>
      <c r="G124" s="42"/>
      <c r="H124" s="42">
        <f t="shared" si="4"/>
        <v>463600</v>
      </c>
      <c r="I124" s="42">
        <v>463600</v>
      </c>
      <c r="J124" s="42"/>
      <c r="K124" s="42"/>
      <c r="L124" s="42">
        <f t="shared" si="5"/>
        <v>487700</v>
      </c>
      <c r="M124" s="42">
        <v>487700</v>
      </c>
      <c r="N124" s="42"/>
      <c r="O124" s="42"/>
    </row>
    <row r="125" spans="1:15" s="5" customFormat="1" ht="32.25" customHeight="1">
      <c r="A125" s="22" t="s">
        <v>197</v>
      </c>
      <c r="B125" s="31" t="s">
        <v>217</v>
      </c>
      <c r="C125" s="37" t="s">
        <v>201</v>
      </c>
      <c r="D125" s="42">
        <f t="shared" si="3"/>
        <v>217439.68</v>
      </c>
      <c r="E125" s="42">
        <f>209692.3+7747.38</f>
        <v>217439.68</v>
      </c>
      <c r="F125" s="42"/>
      <c r="G125" s="42"/>
      <c r="H125" s="42">
        <f t="shared" si="4"/>
        <v>231540</v>
      </c>
      <c r="I125" s="42">
        <v>231540</v>
      </c>
      <c r="J125" s="42"/>
      <c r="K125" s="42"/>
      <c r="L125" s="42">
        <f t="shared" si="5"/>
        <v>241270</v>
      </c>
      <c r="M125" s="42">
        <v>241270</v>
      </c>
      <c r="N125" s="42"/>
      <c r="O125" s="42"/>
    </row>
    <row r="126" spans="1:15" s="5" customFormat="1" ht="37.5" customHeight="1">
      <c r="A126" s="22" t="s">
        <v>291</v>
      </c>
      <c r="B126" s="31" t="s">
        <v>218</v>
      </c>
      <c r="C126" s="37" t="s">
        <v>290</v>
      </c>
      <c r="D126" s="42">
        <f t="shared" si="3"/>
        <v>0</v>
      </c>
      <c r="E126" s="42"/>
      <c r="F126" s="42"/>
      <c r="G126" s="42"/>
      <c r="H126" s="42">
        <f t="shared" si="4"/>
        <v>0</v>
      </c>
      <c r="I126" s="42"/>
      <c r="J126" s="42"/>
      <c r="K126" s="42"/>
      <c r="L126" s="42">
        <f t="shared" si="5"/>
        <v>0</v>
      </c>
      <c r="M126" s="42"/>
      <c r="N126" s="42"/>
      <c r="O126" s="42"/>
    </row>
    <row r="127" spans="1:15" s="5" customFormat="1" ht="37.5" customHeight="1">
      <c r="A127" s="21" t="s">
        <v>31</v>
      </c>
      <c r="B127" s="35" t="s">
        <v>219</v>
      </c>
      <c r="C127" s="39" t="s">
        <v>202</v>
      </c>
      <c r="D127" s="42">
        <f t="shared" si="3"/>
        <v>369074.1</v>
      </c>
      <c r="E127" s="42">
        <f>SUM(E128:E133)</f>
        <v>354238.1</v>
      </c>
      <c r="F127" s="42">
        <f>SUM(F128:F133)</f>
        <v>14836</v>
      </c>
      <c r="G127" s="42">
        <f>SUM(G128:G133)</f>
        <v>0</v>
      </c>
      <c r="H127" s="42">
        <f t="shared" si="4"/>
        <v>90000</v>
      </c>
      <c r="I127" s="42">
        <f>SUM(I128:I133)</f>
        <v>90000</v>
      </c>
      <c r="J127" s="42">
        <f>SUM(J128:J133)</f>
        <v>0</v>
      </c>
      <c r="K127" s="42">
        <f>SUM(K128:K133)</f>
        <v>0</v>
      </c>
      <c r="L127" s="42">
        <f t="shared" si="5"/>
        <v>183700</v>
      </c>
      <c r="M127" s="42">
        <f>SUM(M128:M133)</f>
        <v>183700</v>
      </c>
      <c r="N127" s="42">
        <f>SUM(N128:N133)</f>
        <v>0</v>
      </c>
      <c r="O127" s="42">
        <f>SUM(O128:O133)</f>
        <v>0</v>
      </c>
    </row>
    <row r="128" spans="1:15" s="5" customFormat="1" ht="35.25" customHeight="1">
      <c r="A128" s="63" t="s">
        <v>203</v>
      </c>
      <c r="B128" s="35" t="s">
        <v>220</v>
      </c>
      <c r="C128" s="39" t="s">
        <v>204</v>
      </c>
      <c r="D128" s="42">
        <f t="shared" si="3"/>
        <v>0</v>
      </c>
      <c r="E128" s="42"/>
      <c r="F128" s="42"/>
      <c r="G128" s="42"/>
      <c r="H128" s="42">
        <f t="shared" si="4"/>
        <v>0</v>
      </c>
      <c r="I128" s="42"/>
      <c r="J128" s="42"/>
      <c r="K128" s="42"/>
      <c r="L128" s="42">
        <f t="shared" si="5"/>
        <v>0</v>
      </c>
      <c r="M128" s="42"/>
      <c r="N128" s="42"/>
      <c r="O128" s="42"/>
    </row>
    <row r="129" spans="1:15" s="5" customFormat="1" ht="45">
      <c r="A129" s="63" t="s">
        <v>205</v>
      </c>
      <c r="B129" s="35" t="s">
        <v>221</v>
      </c>
      <c r="C129" s="39" t="s">
        <v>213</v>
      </c>
      <c r="D129" s="42">
        <f t="shared" si="3"/>
        <v>2900</v>
      </c>
      <c r="E129" s="42">
        <v>2900</v>
      </c>
      <c r="F129" s="42"/>
      <c r="G129" s="42"/>
      <c r="H129" s="42">
        <f t="shared" si="4"/>
        <v>0</v>
      </c>
      <c r="I129" s="42"/>
      <c r="J129" s="42"/>
      <c r="K129" s="42"/>
      <c r="L129" s="42">
        <f t="shared" si="5"/>
        <v>0</v>
      </c>
      <c r="M129" s="42"/>
      <c r="N129" s="42"/>
      <c r="O129" s="42"/>
    </row>
    <row r="130" spans="1:15" s="5" customFormat="1" ht="33.75">
      <c r="A130" s="63" t="s">
        <v>214</v>
      </c>
      <c r="B130" s="35" t="s">
        <v>222</v>
      </c>
      <c r="C130" s="39" t="s">
        <v>206</v>
      </c>
      <c r="D130" s="42">
        <f>E130+F130+G130</f>
        <v>119146.1</v>
      </c>
      <c r="E130" s="42">
        <f>75012+20000+24134.1</f>
        <v>119146.1</v>
      </c>
      <c r="F130" s="42"/>
      <c r="G130" s="42"/>
      <c r="H130" s="42">
        <f>I130+J130+K130</f>
        <v>0</v>
      </c>
      <c r="I130" s="42"/>
      <c r="J130" s="42"/>
      <c r="K130" s="42"/>
      <c r="L130" s="42">
        <f>M130+N130+O130</f>
        <v>0</v>
      </c>
      <c r="M130" s="42"/>
      <c r="N130" s="42"/>
      <c r="O130" s="42"/>
    </row>
    <row r="131" spans="1:15" s="5" customFormat="1" ht="45">
      <c r="A131" s="63" t="s">
        <v>207</v>
      </c>
      <c r="B131" s="35" t="s">
        <v>223</v>
      </c>
      <c r="C131" s="39" t="s">
        <v>208</v>
      </c>
      <c r="D131" s="42">
        <f t="shared" si="3"/>
        <v>12160</v>
      </c>
      <c r="E131" s="42">
        <f>1960+5700</f>
        <v>7660</v>
      </c>
      <c r="F131" s="42">
        <f>4500</f>
        <v>4500</v>
      </c>
      <c r="G131" s="42"/>
      <c r="H131" s="42">
        <f t="shared" si="4"/>
        <v>0</v>
      </c>
      <c r="I131" s="42"/>
      <c r="J131" s="42"/>
      <c r="K131" s="42"/>
      <c r="L131" s="42">
        <f t="shared" si="5"/>
        <v>0</v>
      </c>
      <c r="M131" s="42"/>
      <c r="N131" s="42"/>
      <c r="O131" s="42"/>
    </row>
    <row r="132" spans="1:15" s="5" customFormat="1" ht="33.75" customHeight="1">
      <c r="A132" s="63" t="s">
        <v>209</v>
      </c>
      <c r="B132" s="35" t="s">
        <v>224</v>
      </c>
      <c r="C132" s="39" t="s">
        <v>210</v>
      </c>
      <c r="D132" s="42">
        <f t="shared" si="3"/>
        <v>234868</v>
      </c>
      <c r="E132" s="42">
        <f>161016+1500+800+20148+10060+20148+10860</f>
        <v>224532</v>
      </c>
      <c r="F132" s="42">
        <f>10336</f>
        <v>10336</v>
      </c>
      <c r="G132" s="42"/>
      <c r="H132" s="42">
        <f t="shared" si="4"/>
        <v>90000</v>
      </c>
      <c r="I132" s="42">
        <v>90000</v>
      </c>
      <c r="J132" s="42"/>
      <c r="K132" s="42"/>
      <c r="L132" s="42">
        <f t="shared" si="5"/>
        <v>183700</v>
      </c>
      <c r="M132" s="42">
        <v>183700</v>
      </c>
      <c r="N132" s="42"/>
      <c r="O132" s="42"/>
    </row>
    <row r="133" spans="1:15" s="5" customFormat="1" ht="45">
      <c r="A133" s="63" t="s">
        <v>211</v>
      </c>
      <c r="B133" s="35" t="s">
        <v>225</v>
      </c>
      <c r="C133" s="39" t="s">
        <v>212</v>
      </c>
      <c r="D133" s="42">
        <f t="shared" si="3"/>
        <v>0</v>
      </c>
      <c r="E133" s="42"/>
      <c r="F133" s="42"/>
      <c r="G133" s="42"/>
      <c r="H133" s="42">
        <f t="shared" si="4"/>
        <v>0</v>
      </c>
      <c r="I133" s="42"/>
      <c r="J133" s="42"/>
      <c r="K133" s="42"/>
      <c r="L133" s="42">
        <f t="shared" si="5"/>
        <v>0</v>
      </c>
      <c r="M133" s="42"/>
      <c r="N133" s="42"/>
      <c r="O133" s="42"/>
    </row>
    <row r="134" spans="1:15" s="5" customFormat="1" ht="34.5" customHeight="1">
      <c r="A134" s="18" t="s">
        <v>32</v>
      </c>
      <c r="B134" s="31" t="s">
        <v>226</v>
      </c>
      <c r="C134" s="40" t="s">
        <v>235</v>
      </c>
      <c r="D134" s="42">
        <f>E134+F134+G134</f>
        <v>1261992.75</v>
      </c>
      <c r="E134" s="42">
        <f>SUM(E135:E142)</f>
        <v>935688.7100000001</v>
      </c>
      <c r="F134" s="42">
        <f>SUM(F135:F142)</f>
        <v>326304.04</v>
      </c>
      <c r="G134" s="42">
        <f>SUM(G135:G142)</f>
        <v>0</v>
      </c>
      <c r="H134" s="42">
        <f>I134+J134+K134</f>
        <v>432347.2</v>
      </c>
      <c r="I134" s="42">
        <f>SUM(I135:I142)</f>
        <v>0</v>
      </c>
      <c r="J134" s="42">
        <f>SUM(J135:J142)</f>
        <v>432347.2</v>
      </c>
      <c r="K134" s="42">
        <f>SUM(K135:K142)</f>
        <v>0</v>
      </c>
      <c r="L134" s="42">
        <f>M134+N134+O134</f>
        <v>445347.2</v>
      </c>
      <c r="M134" s="42">
        <f>SUM(M135:M142)</f>
        <v>0</v>
      </c>
      <c r="N134" s="42">
        <f>SUM(N135:N142)</f>
        <v>445347.2</v>
      </c>
      <c r="O134" s="42">
        <f>SUM(O135:O142)</f>
        <v>0</v>
      </c>
    </row>
    <row r="135" spans="1:15" s="5" customFormat="1" ht="67.5" customHeight="1">
      <c r="A135" s="22" t="s">
        <v>236</v>
      </c>
      <c r="B135" s="31" t="s">
        <v>227</v>
      </c>
      <c r="C135" s="40" t="s">
        <v>237</v>
      </c>
      <c r="D135" s="42">
        <f aca="true" t="shared" si="6" ref="D135:D159">E135+F135+G135</f>
        <v>0</v>
      </c>
      <c r="E135" s="42"/>
      <c r="F135" s="42"/>
      <c r="G135" s="42"/>
      <c r="H135" s="42">
        <f aca="true" t="shared" si="7" ref="H135:H159">I135+J135+K135</f>
        <v>0</v>
      </c>
      <c r="I135" s="42"/>
      <c r="J135" s="42"/>
      <c r="K135" s="42"/>
      <c r="L135" s="42">
        <f aca="true" t="shared" si="8" ref="L135:L159">M135+N135+O135</f>
        <v>0</v>
      </c>
      <c r="M135" s="42"/>
      <c r="N135" s="42"/>
      <c r="O135" s="42"/>
    </row>
    <row r="136" spans="1:15" s="5" customFormat="1" ht="36" customHeight="1">
      <c r="A136" s="22" t="s">
        <v>238</v>
      </c>
      <c r="B136" s="31" t="s">
        <v>228</v>
      </c>
      <c r="C136" s="40" t="s">
        <v>239</v>
      </c>
      <c r="D136" s="42">
        <f t="shared" si="6"/>
        <v>0</v>
      </c>
      <c r="E136" s="42"/>
      <c r="F136" s="42"/>
      <c r="G136" s="42"/>
      <c r="H136" s="42">
        <f t="shared" si="7"/>
        <v>0</v>
      </c>
      <c r="I136" s="42"/>
      <c r="J136" s="42"/>
      <c r="K136" s="42"/>
      <c r="L136" s="42">
        <f t="shared" si="8"/>
        <v>0</v>
      </c>
      <c r="M136" s="42"/>
      <c r="N136" s="42"/>
      <c r="O136" s="42"/>
    </row>
    <row r="137" spans="1:15" s="5" customFormat="1" ht="36.75" customHeight="1">
      <c r="A137" s="22" t="s">
        <v>240</v>
      </c>
      <c r="B137" s="31" t="s">
        <v>229</v>
      </c>
      <c r="C137" s="40" t="s">
        <v>241</v>
      </c>
      <c r="D137" s="42">
        <f t="shared" si="6"/>
        <v>739516.84</v>
      </c>
      <c r="E137" s="42">
        <f>631800-43400-22400.56-30000-5000-19602.44+6763</f>
        <v>518159.99999999994</v>
      </c>
      <c r="F137" s="42">
        <f>94428+42177.84+272582.16-187831.16</f>
        <v>221356.84</v>
      </c>
      <c r="G137" s="42"/>
      <c r="H137" s="42">
        <f t="shared" si="7"/>
        <v>327400</v>
      </c>
      <c r="I137" s="42"/>
      <c r="J137" s="42">
        <f>43900+283500</f>
        <v>327400</v>
      </c>
      <c r="K137" s="42"/>
      <c r="L137" s="42">
        <f t="shared" si="8"/>
        <v>340400</v>
      </c>
      <c r="M137" s="42"/>
      <c r="N137" s="42">
        <f>45600+294800</f>
        <v>340400</v>
      </c>
      <c r="O137" s="42"/>
    </row>
    <row r="138" spans="1:15" s="5" customFormat="1" ht="57.75" customHeight="1">
      <c r="A138" s="22" t="s">
        <v>243</v>
      </c>
      <c r="B138" s="31" t="s">
        <v>230</v>
      </c>
      <c r="C138" s="40" t="s">
        <v>242</v>
      </c>
      <c r="D138" s="42">
        <f t="shared" si="6"/>
        <v>36000</v>
      </c>
      <c r="E138" s="42">
        <v>36000</v>
      </c>
      <c r="F138" s="42"/>
      <c r="G138" s="42"/>
      <c r="H138" s="42">
        <f t="shared" si="7"/>
        <v>0</v>
      </c>
      <c r="I138" s="42"/>
      <c r="J138" s="42"/>
      <c r="K138" s="42"/>
      <c r="L138" s="42">
        <f t="shared" si="8"/>
        <v>0</v>
      </c>
      <c r="M138" s="42"/>
      <c r="N138" s="42"/>
      <c r="O138" s="42"/>
    </row>
    <row r="139" spans="1:15" s="5" customFormat="1" ht="33" customHeight="1">
      <c r="A139" s="22" t="s">
        <v>209</v>
      </c>
      <c r="B139" s="31" t="s">
        <v>231</v>
      </c>
      <c r="C139" s="40" t="s">
        <v>244</v>
      </c>
      <c r="D139" s="42">
        <f t="shared" si="6"/>
        <v>0</v>
      </c>
      <c r="E139" s="42">
        <f>2300-1500-800</f>
        <v>0</v>
      </c>
      <c r="F139" s="42"/>
      <c r="G139" s="42"/>
      <c r="H139" s="42">
        <f t="shared" si="7"/>
        <v>0</v>
      </c>
      <c r="I139" s="42"/>
      <c r="J139" s="42"/>
      <c r="K139" s="42"/>
      <c r="L139" s="42">
        <f t="shared" si="8"/>
        <v>0</v>
      </c>
      <c r="M139" s="42"/>
      <c r="N139" s="42"/>
      <c r="O139" s="42"/>
    </row>
    <row r="140" spans="1:15" s="5" customFormat="1" ht="90.75" customHeight="1">
      <c r="A140" s="22" t="s">
        <v>245</v>
      </c>
      <c r="B140" s="31" t="s">
        <v>232</v>
      </c>
      <c r="C140" s="40" t="s">
        <v>246</v>
      </c>
      <c r="D140" s="42">
        <f t="shared" si="6"/>
        <v>136936.5</v>
      </c>
      <c r="E140" s="42">
        <f>86210+3000+30000+18000-273.5</f>
        <v>136936.5</v>
      </c>
      <c r="F140" s="42"/>
      <c r="G140" s="42"/>
      <c r="H140" s="42">
        <f t="shared" si="7"/>
        <v>0</v>
      </c>
      <c r="I140" s="42"/>
      <c r="J140" s="42"/>
      <c r="K140" s="42"/>
      <c r="L140" s="42">
        <f t="shared" si="8"/>
        <v>0</v>
      </c>
      <c r="M140" s="42"/>
      <c r="N140" s="42"/>
      <c r="O140" s="42"/>
    </row>
    <row r="141" spans="1:15" s="5" customFormat="1" ht="36" customHeight="1">
      <c r="A141" s="22" t="s">
        <v>247</v>
      </c>
      <c r="B141" s="31" t="s">
        <v>233</v>
      </c>
      <c r="C141" s="40" t="s">
        <v>248</v>
      </c>
      <c r="D141" s="42">
        <f t="shared" si="6"/>
        <v>312616.86</v>
      </c>
      <c r="E141" s="42">
        <f>30000+10011+70000+20000+34800+31700-18000+16400.56+4000+2000+6000+758.1</f>
        <v>207669.66</v>
      </c>
      <c r="F141" s="42">
        <f>14062.92+90884.28</f>
        <v>104947.2</v>
      </c>
      <c r="G141" s="42"/>
      <c r="H141" s="42">
        <f t="shared" si="7"/>
        <v>104947.2</v>
      </c>
      <c r="I141" s="42"/>
      <c r="J141" s="42">
        <f>14062.92+90884.28</f>
        <v>104947.2</v>
      </c>
      <c r="K141" s="42"/>
      <c r="L141" s="42">
        <f t="shared" si="8"/>
        <v>104947.2</v>
      </c>
      <c r="M141" s="42"/>
      <c r="N141" s="42">
        <f>14062.92+90884.28</f>
        <v>104947.2</v>
      </c>
      <c r="O141" s="42"/>
    </row>
    <row r="142" spans="1:15" s="5" customFormat="1" ht="47.25" customHeight="1">
      <c r="A142" s="22" t="s">
        <v>211</v>
      </c>
      <c r="B142" s="31" t="s">
        <v>234</v>
      </c>
      <c r="C142" s="40" t="s">
        <v>249</v>
      </c>
      <c r="D142" s="42">
        <f t="shared" si="6"/>
        <v>36922.55</v>
      </c>
      <c r="E142" s="42">
        <f>15825+21097.55</f>
        <v>36922.55</v>
      </c>
      <c r="F142" s="42"/>
      <c r="G142" s="42"/>
      <c r="H142" s="42">
        <f t="shared" si="7"/>
        <v>0</v>
      </c>
      <c r="I142" s="42"/>
      <c r="J142" s="42"/>
      <c r="K142" s="42"/>
      <c r="L142" s="42">
        <f t="shared" si="8"/>
        <v>0</v>
      </c>
      <c r="M142" s="42"/>
      <c r="N142" s="42"/>
      <c r="O142" s="42"/>
    </row>
    <row r="143" spans="1:15" s="5" customFormat="1" ht="34.5" customHeight="1">
      <c r="A143" s="18" t="s">
        <v>33</v>
      </c>
      <c r="B143" s="31" t="s">
        <v>252</v>
      </c>
      <c r="C143" s="37" t="s">
        <v>250</v>
      </c>
      <c r="D143" s="42">
        <f t="shared" si="6"/>
        <v>1900</v>
      </c>
      <c r="E143" s="42">
        <f>1900</f>
        <v>1900</v>
      </c>
      <c r="F143" s="42"/>
      <c r="G143" s="42"/>
      <c r="H143" s="42">
        <f t="shared" si="7"/>
        <v>0</v>
      </c>
      <c r="I143" s="42"/>
      <c r="J143" s="42"/>
      <c r="K143" s="42"/>
      <c r="L143" s="42">
        <f t="shared" si="8"/>
        <v>0</v>
      </c>
      <c r="M143" s="42"/>
      <c r="N143" s="42"/>
      <c r="O143" s="42"/>
    </row>
    <row r="144" spans="1:15" s="5" customFormat="1" ht="34.5" customHeight="1">
      <c r="A144" s="18" t="s">
        <v>15</v>
      </c>
      <c r="B144" s="31" t="s">
        <v>253</v>
      </c>
      <c r="C144" s="37" t="s">
        <v>251</v>
      </c>
      <c r="D144" s="42">
        <f t="shared" si="6"/>
        <v>1095000</v>
      </c>
      <c r="E144" s="42">
        <f>SUM(E145:E149)</f>
        <v>1095000</v>
      </c>
      <c r="F144" s="42">
        <f>SUM(F145:F149)</f>
        <v>0</v>
      </c>
      <c r="G144" s="42">
        <f>SUM(G145:G149)</f>
        <v>0</v>
      </c>
      <c r="H144" s="42">
        <f t="shared" si="7"/>
        <v>0</v>
      </c>
      <c r="I144" s="42">
        <f>SUM(I145:I149)</f>
        <v>0</v>
      </c>
      <c r="J144" s="42">
        <f>SUM(J145:J149)</f>
        <v>0</v>
      </c>
      <c r="K144" s="42">
        <f>SUM(K145:K149)</f>
        <v>0</v>
      </c>
      <c r="L144" s="42">
        <f t="shared" si="8"/>
        <v>0</v>
      </c>
      <c r="M144" s="42">
        <f>SUM(M145:M149)</f>
        <v>0</v>
      </c>
      <c r="N144" s="42">
        <f>SUM(N145:N149)</f>
        <v>0</v>
      </c>
      <c r="O144" s="42">
        <f>SUM(O145:O149)</f>
        <v>0</v>
      </c>
    </row>
    <row r="145" spans="1:15" s="5" customFormat="1" ht="36" customHeight="1">
      <c r="A145" s="22" t="s">
        <v>258</v>
      </c>
      <c r="B145" s="31" t="s">
        <v>254</v>
      </c>
      <c r="C145" s="37" t="s">
        <v>259</v>
      </c>
      <c r="D145" s="42">
        <f t="shared" si="6"/>
        <v>0</v>
      </c>
      <c r="E145" s="42"/>
      <c r="F145" s="42"/>
      <c r="G145" s="42"/>
      <c r="H145" s="42">
        <f t="shared" si="7"/>
        <v>0</v>
      </c>
      <c r="I145" s="42"/>
      <c r="J145" s="42"/>
      <c r="K145" s="42"/>
      <c r="L145" s="42">
        <f t="shared" si="8"/>
        <v>0</v>
      </c>
      <c r="M145" s="42"/>
      <c r="N145" s="42"/>
      <c r="O145" s="42"/>
    </row>
    <row r="146" spans="1:15" s="5" customFormat="1" ht="36" customHeight="1">
      <c r="A146" s="22" t="s">
        <v>260</v>
      </c>
      <c r="B146" s="31" t="s">
        <v>255</v>
      </c>
      <c r="C146" s="37" t="s">
        <v>261</v>
      </c>
      <c r="D146" s="42">
        <f t="shared" si="6"/>
        <v>95000</v>
      </c>
      <c r="E146" s="42">
        <f>95000</f>
        <v>95000</v>
      </c>
      <c r="F146" s="42"/>
      <c r="G146" s="42"/>
      <c r="H146" s="42">
        <f t="shared" si="7"/>
        <v>0</v>
      </c>
      <c r="I146" s="42"/>
      <c r="J146" s="42"/>
      <c r="K146" s="42"/>
      <c r="L146" s="42">
        <f t="shared" si="8"/>
        <v>0</v>
      </c>
      <c r="M146" s="42"/>
      <c r="N146" s="42"/>
      <c r="O146" s="42"/>
    </row>
    <row r="147" spans="1:15" s="5" customFormat="1" ht="41.25" customHeight="1">
      <c r="A147" s="22" t="s">
        <v>262</v>
      </c>
      <c r="B147" s="31" t="s">
        <v>256</v>
      </c>
      <c r="C147" s="37" t="s">
        <v>263</v>
      </c>
      <c r="D147" s="42">
        <f t="shared" si="6"/>
        <v>0</v>
      </c>
      <c r="E147" s="42"/>
      <c r="F147" s="42"/>
      <c r="G147" s="42"/>
      <c r="H147" s="42">
        <f t="shared" si="7"/>
        <v>0</v>
      </c>
      <c r="I147" s="42"/>
      <c r="J147" s="42"/>
      <c r="K147" s="42"/>
      <c r="L147" s="42">
        <f t="shared" si="8"/>
        <v>0</v>
      </c>
      <c r="M147" s="42"/>
      <c r="N147" s="42"/>
      <c r="O147" s="42"/>
    </row>
    <row r="148" spans="1:15" s="5" customFormat="1" ht="36.75" customHeight="1">
      <c r="A148" s="22" t="s">
        <v>209</v>
      </c>
      <c r="B148" s="31" t="s">
        <v>257</v>
      </c>
      <c r="C148" s="37" t="s">
        <v>264</v>
      </c>
      <c r="D148" s="42">
        <f t="shared" si="6"/>
        <v>0</v>
      </c>
      <c r="E148" s="42"/>
      <c r="F148" s="42"/>
      <c r="G148" s="42"/>
      <c r="H148" s="42">
        <f t="shared" si="7"/>
        <v>0</v>
      </c>
      <c r="I148" s="42"/>
      <c r="J148" s="42"/>
      <c r="K148" s="42"/>
      <c r="L148" s="42">
        <f t="shared" si="8"/>
        <v>0</v>
      </c>
      <c r="M148" s="42"/>
      <c r="N148" s="42"/>
      <c r="O148" s="42"/>
    </row>
    <row r="149" spans="1:15" s="5" customFormat="1" ht="60" customHeight="1">
      <c r="A149" s="22" t="s">
        <v>265</v>
      </c>
      <c r="B149" s="31" t="s">
        <v>268</v>
      </c>
      <c r="C149" s="37" t="s">
        <v>266</v>
      </c>
      <c r="D149" s="42">
        <f t="shared" si="6"/>
        <v>1000000</v>
      </c>
      <c r="E149" s="42">
        <f>1000000</f>
        <v>1000000</v>
      </c>
      <c r="F149" s="42"/>
      <c r="G149" s="42"/>
      <c r="H149" s="42">
        <f t="shared" si="7"/>
        <v>0</v>
      </c>
      <c r="I149" s="42"/>
      <c r="J149" s="42"/>
      <c r="K149" s="42"/>
      <c r="L149" s="42">
        <f t="shared" si="8"/>
        <v>0</v>
      </c>
      <c r="M149" s="42"/>
      <c r="N149" s="42"/>
      <c r="O149" s="42"/>
    </row>
    <row r="150" spans="1:15" s="5" customFormat="1" ht="47.25" customHeight="1">
      <c r="A150" s="18" t="s">
        <v>16</v>
      </c>
      <c r="B150" s="31" t="s">
        <v>269</v>
      </c>
      <c r="C150" s="37" t="s">
        <v>267</v>
      </c>
      <c r="D150" s="42">
        <f t="shared" si="6"/>
        <v>420000</v>
      </c>
      <c r="E150" s="42">
        <f>SUM(E151:E156)</f>
        <v>420000</v>
      </c>
      <c r="F150" s="42">
        <f>SUM(F151:F156)</f>
        <v>0</v>
      </c>
      <c r="G150" s="42">
        <f>SUM(G151:G156)</f>
        <v>0</v>
      </c>
      <c r="H150" s="42">
        <f t="shared" si="7"/>
        <v>0</v>
      </c>
      <c r="I150" s="42">
        <f>SUM(I151:I156)</f>
        <v>0</v>
      </c>
      <c r="J150" s="42">
        <f>SUM(J151:J156)</f>
        <v>0</v>
      </c>
      <c r="K150" s="42">
        <f>SUM(K151:K156)</f>
        <v>0</v>
      </c>
      <c r="L150" s="42">
        <f t="shared" si="8"/>
        <v>0</v>
      </c>
      <c r="M150" s="42">
        <f>SUM(M151:M156)</f>
        <v>0</v>
      </c>
      <c r="N150" s="42">
        <f>SUM(N151:N156)</f>
        <v>0</v>
      </c>
      <c r="O150" s="42">
        <f>SUM(O151:O156)</f>
        <v>0</v>
      </c>
    </row>
    <row r="151" spans="1:15" s="5" customFormat="1" ht="33.75" customHeight="1">
      <c r="A151" s="22" t="s">
        <v>278</v>
      </c>
      <c r="B151" s="31" t="s">
        <v>270</v>
      </c>
      <c r="C151" s="37" t="s">
        <v>279</v>
      </c>
      <c r="D151" s="42">
        <f t="shared" si="6"/>
        <v>0</v>
      </c>
      <c r="E151" s="42"/>
      <c r="F151" s="42"/>
      <c r="G151" s="42"/>
      <c r="H151" s="42">
        <f t="shared" si="7"/>
        <v>0</v>
      </c>
      <c r="I151" s="42"/>
      <c r="J151" s="42"/>
      <c r="K151" s="42"/>
      <c r="L151" s="42">
        <f t="shared" si="8"/>
        <v>0</v>
      </c>
      <c r="M151" s="42"/>
      <c r="N151" s="42"/>
      <c r="O151" s="42"/>
    </row>
    <row r="152" spans="1:15" s="5" customFormat="1" ht="38.25" customHeight="1">
      <c r="A152" s="22" t="s">
        <v>280</v>
      </c>
      <c r="B152" s="31" t="s">
        <v>271</v>
      </c>
      <c r="C152" s="37" t="s">
        <v>281</v>
      </c>
      <c r="D152" s="42">
        <f t="shared" si="6"/>
        <v>0</v>
      </c>
      <c r="E152" s="42"/>
      <c r="F152" s="42"/>
      <c r="G152" s="42"/>
      <c r="H152" s="42">
        <f t="shared" si="7"/>
        <v>0</v>
      </c>
      <c r="I152" s="42"/>
      <c r="J152" s="42"/>
      <c r="K152" s="42"/>
      <c r="L152" s="42">
        <f t="shared" si="8"/>
        <v>0</v>
      </c>
      <c r="M152" s="42"/>
      <c r="N152" s="42"/>
      <c r="O152" s="42"/>
    </row>
    <row r="153" spans="1:15" s="5" customFormat="1" ht="33.75" customHeight="1">
      <c r="A153" s="22" t="s">
        <v>282</v>
      </c>
      <c r="B153" s="31" t="s">
        <v>272</v>
      </c>
      <c r="C153" s="37" t="s">
        <v>283</v>
      </c>
      <c r="D153" s="42">
        <f t="shared" si="6"/>
        <v>0</v>
      </c>
      <c r="E153" s="42"/>
      <c r="F153" s="42"/>
      <c r="G153" s="42"/>
      <c r="H153" s="42">
        <f t="shared" si="7"/>
        <v>0</v>
      </c>
      <c r="I153" s="42"/>
      <c r="J153" s="42"/>
      <c r="K153" s="42"/>
      <c r="L153" s="42">
        <f t="shared" si="8"/>
        <v>0</v>
      </c>
      <c r="M153" s="42"/>
      <c r="N153" s="42"/>
      <c r="O153" s="42"/>
    </row>
    <row r="154" spans="1:15" s="5" customFormat="1" ht="33.75" customHeight="1">
      <c r="A154" s="22" t="s">
        <v>284</v>
      </c>
      <c r="B154" s="31" t="s">
        <v>273</v>
      </c>
      <c r="C154" s="37" t="s">
        <v>285</v>
      </c>
      <c r="D154" s="42">
        <f t="shared" si="6"/>
        <v>0</v>
      </c>
      <c r="E154" s="42"/>
      <c r="F154" s="42"/>
      <c r="G154" s="42"/>
      <c r="H154" s="42">
        <f t="shared" si="7"/>
        <v>0</v>
      </c>
      <c r="I154" s="42"/>
      <c r="J154" s="42"/>
      <c r="K154" s="42"/>
      <c r="L154" s="42">
        <f t="shared" si="8"/>
        <v>0</v>
      </c>
      <c r="M154" s="42"/>
      <c r="N154" s="42"/>
      <c r="O154" s="42"/>
    </row>
    <row r="155" spans="1:15" s="5" customFormat="1" ht="36.75" customHeight="1">
      <c r="A155" s="22" t="s">
        <v>209</v>
      </c>
      <c r="B155" s="31" t="s">
        <v>274</v>
      </c>
      <c r="C155" s="37" t="s">
        <v>286</v>
      </c>
      <c r="D155" s="42">
        <f t="shared" si="6"/>
        <v>10000</v>
      </c>
      <c r="E155" s="42">
        <v>10000</v>
      </c>
      <c r="F155" s="42"/>
      <c r="G155" s="42"/>
      <c r="H155" s="42">
        <f t="shared" si="7"/>
        <v>0</v>
      </c>
      <c r="I155" s="42"/>
      <c r="J155" s="42"/>
      <c r="K155" s="42"/>
      <c r="L155" s="42">
        <f t="shared" si="8"/>
        <v>0</v>
      </c>
      <c r="M155" s="42"/>
      <c r="N155" s="42"/>
      <c r="O155" s="42"/>
    </row>
    <row r="156" spans="1:15" s="5" customFormat="1" ht="71.25" customHeight="1">
      <c r="A156" s="22" t="s">
        <v>287</v>
      </c>
      <c r="B156" s="31" t="s">
        <v>275</v>
      </c>
      <c r="C156" s="37" t="s">
        <v>288</v>
      </c>
      <c r="D156" s="42">
        <f t="shared" si="6"/>
        <v>410000</v>
      </c>
      <c r="E156" s="42">
        <f>405000-30000+30000+5000</f>
        <v>410000</v>
      </c>
      <c r="F156" s="42"/>
      <c r="G156" s="42"/>
      <c r="H156" s="42">
        <f t="shared" si="7"/>
        <v>0</v>
      </c>
      <c r="I156" s="42"/>
      <c r="J156" s="42"/>
      <c r="K156" s="42"/>
      <c r="L156" s="42">
        <f t="shared" si="8"/>
        <v>0</v>
      </c>
      <c r="M156" s="42"/>
      <c r="N156" s="42"/>
      <c r="O156" s="42"/>
    </row>
    <row r="157" spans="1:15" s="5" customFormat="1" ht="43.5" customHeight="1">
      <c r="A157" s="17" t="s">
        <v>131</v>
      </c>
      <c r="B157" s="30" t="s">
        <v>276</v>
      </c>
      <c r="C157" s="36" t="s">
        <v>61</v>
      </c>
      <c r="D157" s="43">
        <f t="shared" si="6"/>
        <v>0</v>
      </c>
      <c r="E157" s="43"/>
      <c r="F157" s="43"/>
      <c r="G157" s="43"/>
      <c r="H157" s="43">
        <f t="shared" si="7"/>
        <v>0</v>
      </c>
      <c r="I157" s="43"/>
      <c r="J157" s="43"/>
      <c r="K157" s="43"/>
      <c r="L157" s="43">
        <f t="shared" si="8"/>
        <v>0</v>
      </c>
      <c r="M157" s="43"/>
      <c r="N157" s="43"/>
      <c r="O157" s="43"/>
    </row>
    <row r="158" spans="1:15" s="5" customFormat="1" ht="26.25" customHeight="1">
      <c r="A158" s="18" t="s">
        <v>132</v>
      </c>
      <c r="B158" s="31" t="s">
        <v>277</v>
      </c>
      <c r="C158" s="37" t="s">
        <v>61</v>
      </c>
      <c r="D158" s="42">
        <f t="shared" si="6"/>
        <v>0</v>
      </c>
      <c r="E158" s="42">
        <f>E84-E101</f>
        <v>0</v>
      </c>
      <c r="F158" s="42">
        <f>F84-F101</f>
        <v>0</v>
      </c>
      <c r="G158" s="42">
        <f>G84-G101</f>
        <v>0</v>
      </c>
      <c r="H158" s="42">
        <f t="shared" si="7"/>
        <v>0</v>
      </c>
      <c r="I158" s="42">
        <f>I84-I101</f>
        <v>0</v>
      </c>
      <c r="J158" s="42">
        <f>J84-J101</f>
        <v>0</v>
      </c>
      <c r="K158" s="42">
        <f>K84-K101</f>
        <v>0</v>
      </c>
      <c r="L158" s="42">
        <f t="shared" si="8"/>
        <v>0</v>
      </c>
      <c r="M158" s="42">
        <f>M84-M101</f>
        <v>0</v>
      </c>
      <c r="N158" s="42">
        <f>N84-N101</f>
        <v>0</v>
      </c>
      <c r="O158" s="42">
        <f>O84-O101</f>
        <v>0</v>
      </c>
    </row>
    <row r="159" spans="1:15" s="5" customFormat="1" ht="25.5" customHeight="1">
      <c r="A159" s="17" t="s">
        <v>134</v>
      </c>
      <c r="B159" s="30" t="s">
        <v>292</v>
      </c>
      <c r="C159" s="36" t="s">
        <v>61</v>
      </c>
      <c r="D159" s="43">
        <f t="shared" si="6"/>
        <v>0</v>
      </c>
      <c r="E159" s="43"/>
      <c r="F159" s="43"/>
      <c r="G159" s="43"/>
      <c r="H159" s="43">
        <f t="shared" si="7"/>
        <v>0</v>
      </c>
      <c r="I159" s="43"/>
      <c r="J159" s="43"/>
      <c r="K159" s="43"/>
      <c r="L159" s="43">
        <f t="shared" si="8"/>
        <v>0</v>
      </c>
      <c r="M159" s="43"/>
      <c r="N159" s="43"/>
      <c r="O159" s="43"/>
    </row>
  </sheetData>
  <sheetProtection/>
  <mergeCells count="92">
    <mergeCell ref="A39:O39"/>
    <mergeCell ref="A42:O42"/>
    <mergeCell ref="N74:O74"/>
    <mergeCell ref="M78:O78"/>
    <mergeCell ref="A73:O73"/>
    <mergeCell ref="A75:A79"/>
    <mergeCell ref="B75:B79"/>
    <mergeCell ref="E78:G78"/>
    <mergeCell ref="H78:H79"/>
    <mergeCell ref="I78:K78"/>
    <mergeCell ref="L78:L79"/>
    <mergeCell ref="C75:C79"/>
    <mergeCell ref="D75:O75"/>
    <mergeCell ref="D76:G77"/>
    <mergeCell ref="H76:O76"/>
    <mergeCell ref="H77:K77"/>
    <mergeCell ref="L77:O77"/>
    <mergeCell ref="D78:D79"/>
    <mergeCell ref="A69:K69"/>
    <mergeCell ref="L69:O69"/>
    <mergeCell ref="A70:K70"/>
    <mergeCell ref="L70:O70"/>
    <mergeCell ref="A71:K71"/>
    <mergeCell ref="L71:O71"/>
    <mergeCell ref="A66:K66"/>
    <mergeCell ref="L66:O66"/>
    <mergeCell ref="A67:K67"/>
    <mergeCell ref="L67:O67"/>
    <mergeCell ref="A68:K68"/>
    <mergeCell ref="L68:O68"/>
    <mergeCell ref="A63:K63"/>
    <mergeCell ref="L63:O63"/>
    <mergeCell ref="A64:K64"/>
    <mergeCell ref="L64:O64"/>
    <mergeCell ref="A65:K65"/>
    <mergeCell ref="L65:O65"/>
    <mergeCell ref="A60:K60"/>
    <mergeCell ref="L60:O60"/>
    <mergeCell ref="A61:K61"/>
    <mergeCell ref="L61:O61"/>
    <mergeCell ref="A62:K62"/>
    <mergeCell ref="L62:O62"/>
    <mergeCell ref="A57:K57"/>
    <mergeCell ref="L57:O57"/>
    <mergeCell ref="A58:K58"/>
    <mergeCell ref="L58:O58"/>
    <mergeCell ref="A59:K59"/>
    <mergeCell ref="L59:O59"/>
    <mergeCell ref="A54:K54"/>
    <mergeCell ref="L54:O54"/>
    <mergeCell ref="A55:K55"/>
    <mergeCell ref="L55:O55"/>
    <mergeCell ref="A56:K56"/>
    <mergeCell ref="L56:O56"/>
    <mergeCell ref="A51:K51"/>
    <mergeCell ref="L51:O51"/>
    <mergeCell ref="A52:K52"/>
    <mergeCell ref="L52:O52"/>
    <mergeCell ref="A53:K53"/>
    <mergeCell ref="L53:O53"/>
    <mergeCell ref="A48:K48"/>
    <mergeCell ref="L48:O48"/>
    <mergeCell ref="N47:O47"/>
    <mergeCell ref="A49:K49"/>
    <mergeCell ref="L49:O49"/>
    <mergeCell ref="A50:K50"/>
    <mergeCell ref="L50:O50"/>
    <mergeCell ref="A40:O40"/>
    <mergeCell ref="A41:O41"/>
    <mergeCell ref="A43:O43"/>
    <mergeCell ref="A44:O44"/>
    <mergeCell ref="A46:O46"/>
    <mergeCell ref="N22:O22"/>
    <mergeCell ref="N23:O23"/>
    <mergeCell ref="A28:K28"/>
    <mergeCell ref="A32:O32"/>
    <mergeCell ref="A34:O34"/>
    <mergeCell ref="A38:O38"/>
    <mergeCell ref="A35:Q35"/>
    <mergeCell ref="A37:O37"/>
    <mergeCell ref="N17:O17"/>
    <mergeCell ref="A18:K18"/>
    <mergeCell ref="N18:O18"/>
    <mergeCell ref="N19:O19"/>
    <mergeCell ref="N20:O20"/>
    <mergeCell ref="N21:O21"/>
    <mergeCell ref="A11:O11"/>
    <mergeCell ref="A12:O12"/>
    <mergeCell ref="N13:O13"/>
    <mergeCell ref="N14:O14"/>
    <mergeCell ref="N15:O15"/>
    <mergeCell ref="N16:O16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landscape" paperSize="9" scale="94" r:id="rId1"/>
  <rowBreaks count="1" manualBreakCount="1">
    <brk id="3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E13"/>
  <sheetViews>
    <sheetView zoomScalePageLayoutView="0" workbookViewId="0" topLeftCell="J4">
      <selection activeCell="AS11" sqref="AS11:FE13"/>
    </sheetView>
  </sheetViews>
  <sheetFormatPr defaultColWidth="0.875" defaultRowHeight="12.75"/>
  <cols>
    <col min="1" max="16384" width="0.875" style="54" customWidth="1"/>
  </cols>
  <sheetData>
    <row r="1" spans="142:160" ht="15.75">
      <c r="EL1" s="131" t="s">
        <v>305</v>
      </c>
      <c r="EM1" s="131"/>
      <c r="EN1" s="131"/>
      <c r="EO1" s="131"/>
      <c r="EP1" s="131"/>
      <c r="EQ1" s="131"/>
      <c r="ER1" s="131"/>
      <c r="ES1" s="131"/>
      <c r="ET1" s="131"/>
      <c r="EU1" s="131"/>
      <c r="EV1" s="131"/>
      <c r="EW1" s="131"/>
      <c r="EX1" s="131"/>
      <c r="EY1" s="131"/>
      <c r="EZ1" s="131"/>
      <c r="FA1" s="131"/>
      <c r="FB1" s="131"/>
      <c r="FC1" s="131"/>
      <c r="FD1" s="131"/>
    </row>
    <row r="2" spans="2:160" ht="15" customHeight="1">
      <c r="B2" s="133" t="s">
        <v>136</v>
      </c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  <c r="AT2" s="134"/>
      <c r="AU2" s="134"/>
      <c r="AV2" s="134"/>
      <c r="AW2" s="134"/>
      <c r="AX2" s="134"/>
      <c r="AY2" s="134"/>
      <c r="AZ2" s="134"/>
      <c r="BA2" s="134"/>
      <c r="BB2" s="134"/>
      <c r="BC2" s="134"/>
      <c r="BD2" s="134"/>
      <c r="BE2" s="134"/>
      <c r="BF2" s="134"/>
      <c r="BG2" s="134"/>
      <c r="BH2" s="134"/>
      <c r="BI2" s="134"/>
      <c r="BJ2" s="134"/>
      <c r="BK2" s="134"/>
      <c r="BL2" s="134"/>
      <c r="BM2" s="134"/>
      <c r="BN2" s="134"/>
      <c r="BO2" s="134"/>
      <c r="BP2" s="134"/>
      <c r="BQ2" s="134"/>
      <c r="BR2" s="134"/>
      <c r="BS2" s="134"/>
      <c r="BT2" s="134"/>
      <c r="BU2" s="134"/>
      <c r="BV2" s="134"/>
      <c r="BW2" s="134"/>
      <c r="BX2" s="134"/>
      <c r="BY2" s="134"/>
      <c r="BZ2" s="134"/>
      <c r="CA2" s="134"/>
      <c r="CB2" s="134"/>
      <c r="CC2" s="134"/>
      <c r="CD2" s="134"/>
      <c r="CE2" s="134"/>
      <c r="CF2" s="134"/>
      <c r="CG2" s="134"/>
      <c r="CH2" s="134"/>
      <c r="CI2" s="134"/>
      <c r="CJ2" s="134"/>
      <c r="CK2" s="134"/>
      <c r="CL2" s="134"/>
      <c r="CM2" s="134"/>
      <c r="CN2" s="134"/>
      <c r="CO2" s="134"/>
      <c r="CP2" s="134"/>
      <c r="CQ2" s="134"/>
      <c r="CR2" s="134"/>
      <c r="CS2" s="134"/>
      <c r="CT2" s="134"/>
      <c r="CU2" s="134"/>
      <c r="CV2" s="134"/>
      <c r="CW2" s="134"/>
      <c r="CX2" s="134"/>
      <c r="CY2" s="134"/>
      <c r="CZ2" s="134"/>
      <c r="DA2" s="134"/>
      <c r="DB2" s="134"/>
      <c r="DC2" s="134"/>
      <c r="DD2" s="134"/>
      <c r="DE2" s="134"/>
      <c r="DF2" s="134"/>
      <c r="DG2" s="134"/>
      <c r="DH2" s="134"/>
      <c r="DI2" s="134"/>
      <c r="DJ2" s="134"/>
      <c r="DK2" s="134"/>
      <c r="DL2" s="134"/>
      <c r="DM2" s="134"/>
      <c r="DN2" s="134"/>
      <c r="DO2" s="134"/>
      <c r="DP2" s="134"/>
      <c r="DQ2" s="134"/>
      <c r="DR2" s="134"/>
      <c r="DS2" s="134"/>
      <c r="DT2" s="134"/>
      <c r="DU2" s="134"/>
      <c r="DV2" s="134"/>
      <c r="DW2" s="134"/>
      <c r="DX2" s="134"/>
      <c r="DY2" s="134"/>
      <c r="DZ2" s="134"/>
      <c r="EA2" s="134"/>
      <c r="EB2" s="134"/>
      <c r="EC2" s="134"/>
      <c r="ED2" s="134"/>
      <c r="EE2" s="134"/>
      <c r="EF2" s="134"/>
      <c r="EG2" s="134"/>
      <c r="EH2" s="134"/>
      <c r="EI2" s="134"/>
      <c r="EJ2" s="134"/>
      <c r="EK2" s="134"/>
      <c r="EL2" s="134"/>
      <c r="EM2" s="134"/>
      <c r="EN2" s="134"/>
      <c r="EO2" s="134"/>
      <c r="EP2" s="134"/>
      <c r="EQ2" s="134"/>
      <c r="ER2" s="134"/>
      <c r="ES2" s="134"/>
      <c r="ET2" s="134"/>
      <c r="EU2" s="134"/>
      <c r="EV2" s="134"/>
      <c r="EW2" s="134"/>
      <c r="EX2" s="134"/>
      <c r="EY2" s="134"/>
      <c r="EZ2" s="134"/>
      <c r="FA2" s="134"/>
      <c r="FB2" s="134"/>
      <c r="FC2" s="134"/>
      <c r="FD2" s="134"/>
    </row>
    <row r="3" spans="60:100" ht="15">
      <c r="BH3" s="135" t="s">
        <v>137</v>
      </c>
      <c r="BI3" s="135"/>
      <c r="BJ3" s="135"/>
      <c r="BK3" s="135"/>
      <c r="BL3" s="96" t="s">
        <v>312</v>
      </c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7" t="s">
        <v>138</v>
      </c>
      <c r="CO3" s="97"/>
      <c r="CP3" s="97"/>
      <c r="CQ3" s="97"/>
      <c r="CR3" s="98" t="s">
        <v>147</v>
      </c>
      <c r="CS3" s="98"/>
      <c r="CT3" s="98"/>
      <c r="CU3" s="98"/>
      <c r="CV3" s="55" t="s">
        <v>139</v>
      </c>
    </row>
    <row r="4" spans="139:161" ht="9.75" customHeight="1"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</row>
    <row r="5" spans="1:161" s="5" customFormat="1" ht="27.75" customHeight="1">
      <c r="A5" s="99" t="s">
        <v>12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1"/>
      <c r="W5" s="99" t="s">
        <v>140</v>
      </c>
      <c r="X5" s="100"/>
      <c r="Y5" s="100"/>
      <c r="Z5" s="100"/>
      <c r="AA5" s="100"/>
      <c r="AB5" s="100"/>
      <c r="AC5" s="100"/>
      <c r="AD5" s="100"/>
      <c r="AE5" s="100"/>
      <c r="AF5" s="100"/>
      <c r="AG5" s="101"/>
      <c r="AH5" s="99" t="s">
        <v>141</v>
      </c>
      <c r="AI5" s="100"/>
      <c r="AJ5" s="100"/>
      <c r="AK5" s="100"/>
      <c r="AL5" s="100"/>
      <c r="AM5" s="100"/>
      <c r="AN5" s="100"/>
      <c r="AO5" s="100"/>
      <c r="AP5" s="100"/>
      <c r="AQ5" s="100"/>
      <c r="AR5" s="101"/>
      <c r="AS5" s="108" t="s">
        <v>142</v>
      </c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09"/>
      <c r="BS5" s="109"/>
      <c r="BT5" s="109"/>
      <c r="BU5" s="109"/>
      <c r="BV5" s="109"/>
      <c r="BW5" s="109"/>
      <c r="BX5" s="109"/>
      <c r="BY5" s="109"/>
      <c r="BZ5" s="109"/>
      <c r="CA5" s="109"/>
      <c r="CB5" s="109"/>
      <c r="CC5" s="109"/>
      <c r="CD5" s="109"/>
      <c r="CE5" s="109"/>
      <c r="CF5" s="109"/>
      <c r="CG5" s="109"/>
      <c r="CH5" s="109"/>
      <c r="CI5" s="109"/>
      <c r="CJ5" s="109"/>
      <c r="CK5" s="109"/>
      <c r="CL5" s="109"/>
      <c r="CM5" s="109"/>
      <c r="CN5" s="109"/>
      <c r="CO5" s="109"/>
      <c r="CP5" s="109"/>
      <c r="CQ5" s="109"/>
      <c r="CR5" s="109"/>
      <c r="CS5" s="109"/>
      <c r="CT5" s="109"/>
      <c r="CU5" s="109"/>
      <c r="CV5" s="109"/>
      <c r="CW5" s="109"/>
      <c r="CX5" s="109"/>
      <c r="CY5" s="109"/>
      <c r="CZ5" s="109"/>
      <c r="DA5" s="109"/>
      <c r="DB5" s="109"/>
      <c r="DC5" s="109"/>
      <c r="DD5" s="109"/>
      <c r="DE5" s="109"/>
      <c r="DF5" s="109"/>
      <c r="DG5" s="109"/>
      <c r="DH5" s="109"/>
      <c r="DI5" s="109"/>
      <c r="DJ5" s="109"/>
      <c r="DK5" s="109"/>
      <c r="DL5" s="109"/>
      <c r="DM5" s="109"/>
      <c r="DN5" s="109"/>
      <c r="DO5" s="109"/>
      <c r="DP5" s="109"/>
      <c r="DQ5" s="109"/>
      <c r="DR5" s="109"/>
      <c r="DS5" s="109"/>
      <c r="DT5" s="109"/>
      <c r="DU5" s="109"/>
      <c r="DV5" s="109"/>
      <c r="DW5" s="109"/>
      <c r="DX5" s="109"/>
      <c r="DY5" s="109"/>
      <c r="DZ5" s="109"/>
      <c r="EA5" s="109"/>
      <c r="EB5" s="109"/>
      <c r="EC5" s="109"/>
      <c r="ED5" s="109"/>
      <c r="EE5" s="109"/>
      <c r="EF5" s="109"/>
      <c r="EG5" s="109"/>
      <c r="EH5" s="109"/>
      <c r="EI5" s="109"/>
      <c r="EJ5" s="109"/>
      <c r="EK5" s="109"/>
      <c r="EL5" s="109"/>
      <c r="EM5" s="109"/>
      <c r="EN5" s="109"/>
      <c r="EO5" s="109"/>
      <c r="EP5" s="109"/>
      <c r="EQ5" s="109"/>
      <c r="ER5" s="109"/>
      <c r="ES5" s="109"/>
      <c r="ET5" s="109"/>
      <c r="EU5" s="109"/>
      <c r="EV5" s="109"/>
      <c r="EW5" s="109"/>
      <c r="EX5" s="109"/>
      <c r="EY5" s="109"/>
      <c r="EZ5" s="109"/>
      <c r="FA5" s="109"/>
      <c r="FB5" s="109"/>
      <c r="FC5" s="109"/>
      <c r="FD5" s="109"/>
      <c r="FE5" s="110"/>
    </row>
    <row r="6" spans="1:161" s="5" customFormat="1" ht="15" customHeight="1">
      <c r="A6" s="102"/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4"/>
      <c r="W6" s="102"/>
      <c r="X6" s="103"/>
      <c r="Y6" s="103"/>
      <c r="Z6" s="103"/>
      <c r="AA6" s="103"/>
      <c r="AB6" s="103"/>
      <c r="AC6" s="103"/>
      <c r="AD6" s="103"/>
      <c r="AE6" s="103"/>
      <c r="AF6" s="103"/>
      <c r="AG6" s="104"/>
      <c r="AH6" s="102"/>
      <c r="AI6" s="103"/>
      <c r="AJ6" s="103"/>
      <c r="AK6" s="103"/>
      <c r="AL6" s="103"/>
      <c r="AM6" s="103"/>
      <c r="AN6" s="103"/>
      <c r="AO6" s="103"/>
      <c r="AP6" s="103"/>
      <c r="AQ6" s="103"/>
      <c r="AR6" s="104"/>
      <c r="AS6" s="99" t="s">
        <v>143</v>
      </c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1"/>
      <c r="CF6" s="108" t="s">
        <v>14</v>
      </c>
      <c r="CG6" s="109"/>
      <c r="CH6" s="109"/>
      <c r="CI6" s="109"/>
      <c r="CJ6" s="109"/>
      <c r="CK6" s="109"/>
      <c r="CL6" s="109"/>
      <c r="CM6" s="109"/>
      <c r="CN6" s="109"/>
      <c r="CO6" s="109"/>
      <c r="CP6" s="109"/>
      <c r="CQ6" s="109"/>
      <c r="CR6" s="109"/>
      <c r="CS6" s="109"/>
      <c r="CT6" s="109"/>
      <c r="CU6" s="109"/>
      <c r="CV6" s="109"/>
      <c r="CW6" s="109"/>
      <c r="CX6" s="109"/>
      <c r="CY6" s="109"/>
      <c r="CZ6" s="109"/>
      <c r="DA6" s="109"/>
      <c r="DB6" s="109"/>
      <c r="DC6" s="109"/>
      <c r="DD6" s="109"/>
      <c r="DE6" s="109"/>
      <c r="DF6" s="109"/>
      <c r="DG6" s="109"/>
      <c r="DH6" s="109"/>
      <c r="DI6" s="109"/>
      <c r="DJ6" s="109"/>
      <c r="DK6" s="109"/>
      <c r="DL6" s="109"/>
      <c r="DM6" s="109"/>
      <c r="DN6" s="109"/>
      <c r="DO6" s="109"/>
      <c r="DP6" s="109"/>
      <c r="DQ6" s="109"/>
      <c r="DR6" s="109"/>
      <c r="DS6" s="109"/>
      <c r="DT6" s="109"/>
      <c r="DU6" s="109"/>
      <c r="DV6" s="109"/>
      <c r="DW6" s="109"/>
      <c r="DX6" s="109"/>
      <c r="DY6" s="109"/>
      <c r="DZ6" s="109"/>
      <c r="EA6" s="109"/>
      <c r="EB6" s="109"/>
      <c r="EC6" s="109"/>
      <c r="ED6" s="109"/>
      <c r="EE6" s="109"/>
      <c r="EF6" s="109"/>
      <c r="EG6" s="109"/>
      <c r="EH6" s="109"/>
      <c r="EI6" s="109"/>
      <c r="EJ6" s="109"/>
      <c r="EK6" s="109"/>
      <c r="EL6" s="109"/>
      <c r="EM6" s="109"/>
      <c r="EN6" s="109"/>
      <c r="EO6" s="109"/>
      <c r="EP6" s="109"/>
      <c r="EQ6" s="109"/>
      <c r="ER6" s="109"/>
      <c r="ES6" s="109"/>
      <c r="ET6" s="109"/>
      <c r="EU6" s="109"/>
      <c r="EV6" s="109"/>
      <c r="EW6" s="109"/>
      <c r="EX6" s="109"/>
      <c r="EY6" s="109"/>
      <c r="EZ6" s="109"/>
      <c r="FA6" s="109"/>
      <c r="FB6" s="109"/>
      <c r="FC6" s="109"/>
      <c r="FD6" s="109"/>
      <c r="FE6" s="110"/>
    </row>
    <row r="7" spans="1:161" s="5" customFormat="1" ht="81.75" customHeight="1">
      <c r="A7" s="102"/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4"/>
      <c r="W7" s="102"/>
      <c r="X7" s="103"/>
      <c r="Y7" s="103"/>
      <c r="Z7" s="103"/>
      <c r="AA7" s="103"/>
      <c r="AB7" s="103"/>
      <c r="AC7" s="103"/>
      <c r="AD7" s="103"/>
      <c r="AE7" s="103"/>
      <c r="AF7" s="103"/>
      <c r="AG7" s="104"/>
      <c r="AH7" s="102"/>
      <c r="AI7" s="103"/>
      <c r="AJ7" s="103"/>
      <c r="AK7" s="103"/>
      <c r="AL7" s="103"/>
      <c r="AM7" s="103"/>
      <c r="AN7" s="103"/>
      <c r="AO7" s="103"/>
      <c r="AP7" s="103"/>
      <c r="AQ7" s="103"/>
      <c r="AR7" s="104"/>
      <c r="AS7" s="105"/>
      <c r="AT7" s="106"/>
      <c r="AU7" s="106"/>
      <c r="AV7" s="106"/>
      <c r="AW7" s="106"/>
      <c r="AX7" s="106"/>
      <c r="AY7" s="106"/>
      <c r="AZ7" s="106"/>
      <c r="BA7" s="106"/>
      <c r="BB7" s="106"/>
      <c r="BC7" s="106"/>
      <c r="BD7" s="106"/>
      <c r="BE7" s="106"/>
      <c r="BF7" s="106"/>
      <c r="BG7" s="106"/>
      <c r="BH7" s="106"/>
      <c r="BI7" s="106"/>
      <c r="BJ7" s="106"/>
      <c r="BK7" s="106"/>
      <c r="BL7" s="106"/>
      <c r="BM7" s="106"/>
      <c r="BN7" s="106"/>
      <c r="BO7" s="106"/>
      <c r="BP7" s="106"/>
      <c r="BQ7" s="106"/>
      <c r="BR7" s="106"/>
      <c r="BS7" s="106"/>
      <c r="BT7" s="106"/>
      <c r="BU7" s="106"/>
      <c r="BV7" s="106"/>
      <c r="BW7" s="106"/>
      <c r="BX7" s="106"/>
      <c r="BY7" s="106"/>
      <c r="BZ7" s="106"/>
      <c r="CA7" s="106"/>
      <c r="CB7" s="106"/>
      <c r="CC7" s="106"/>
      <c r="CD7" s="106"/>
      <c r="CE7" s="107"/>
      <c r="CF7" s="108" t="s">
        <v>144</v>
      </c>
      <c r="CG7" s="109"/>
      <c r="CH7" s="109"/>
      <c r="CI7" s="109"/>
      <c r="CJ7" s="109"/>
      <c r="CK7" s="109"/>
      <c r="CL7" s="109"/>
      <c r="CM7" s="109"/>
      <c r="CN7" s="109"/>
      <c r="CO7" s="109"/>
      <c r="CP7" s="109"/>
      <c r="CQ7" s="109"/>
      <c r="CR7" s="109"/>
      <c r="CS7" s="109"/>
      <c r="CT7" s="109"/>
      <c r="CU7" s="109"/>
      <c r="CV7" s="109"/>
      <c r="CW7" s="109"/>
      <c r="CX7" s="109"/>
      <c r="CY7" s="109"/>
      <c r="CZ7" s="109"/>
      <c r="DA7" s="109"/>
      <c r="DB7" s="109"/>
      <c r="DC7" s="109"/>
      <c r="DD7" s="109"/>
      <c r="DE7" s="109"/>
      <c r="DF7" s="109"/>
      <c r="DG7" s="109"/>
      <c r="DH7" s="109"/>
      <c r="DI7" s="109"/>
      <c r="DJ7" s="109"/>
      <c r="DK7" s="109"/>
      <c r="DL7" s="109"/>
      <c r="DM7" s="109"/>
      <c r="DN7" s="109"/>
      <c r="DO7" s="109"/>
      <c r="DP7" s="109"/>
      <c r="DQ7" s="109"/>
      <c r="DR7" s="110"/>
      <c r="DS7" s="108" t="s">
        <v>145</v>
      </c>
      <c r="DT7" s="109"/>
      <c r="DU7" s="109"/>
      <c r="DV7" s="109"/>
      <c r="DW7" s="109"/>
      <c r="DX7" s="109"/>
      <c r="DY7" s="109"/>
      <c r="DZ7" s="109"/>
      <c r="EA7" s="109"/>
      <c r="EB7" s="109"/>
      <c r="EC7" s="109"/>
      <c r="ED7" s="109"/>
      <c r="EE7" s="109"/>
      <c r="EF7" s="109"/>
      <c r="EG7" s="109"/>
      <c r="EH7" s="109"/>
      <c r="EI7" s="109"/>
      <c r="EJ7" s="109"/>
      <c r="EK7" s="109"/>
      <c r="EL7" s="109"/>
      <c r="EM7" s="109"/>
      <c r="EN7" s="109"/>
      <c r="EO7" s="109"/>
      <c r="EP7" s="109"/>
      <c r="EQ7" s="109"/>
      <c r="ER7" s="109"/>
      <c r="ES7" s="109"/>
      <c r="ET7" s="109"/>
      <c r="EU7" s="109"/>
      <c r="EV7" s="109"/>
      <c r="EW7" s="109"/>
      <c r="EX7" s="109"/>
      <c r="EY7" s="109"/>
      <c r="EZ7" s="109"/>
      <c r="FA7" s="109"/>
      <c r="FB7" s="109"/>
      <c r="FC7" s="109"/>
      <c r="FD7" s="109"/>
      <c r="FE7" s="110"/>
    </row>
    <row r="8" spans="1:161" s="5" customFormat="1" ht="12.75">
      <c r="A8" s="102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4"/>
      <c r="W8" s="102"/>
      <c r="X8" s="103"/>
      <c r="Y8" s="103"/>
      <c r="Z8" s="103"/>
      <c r="AA8" s="103"/>
      <c r="AB8" s="103"/>
      <c r="AC8" s="103"/>
      <c r="AD8" s="103"/>
      <c r="AE8" s="103"/>
      <c r="AF8" s="103"/>
      <c r="AG8" s="104"/>
      <c r="AH8" s="102"/>
      <c r="AI8" s="103"/>
      <c r="AJ8" s="103"/>
      <c r="AK8" s="103"/>
      <c r="AL8" s="103"/>
      <c r="AM8" s="103"/>
      <c r="AN8" s="103"/>
      <c r="AO8" s="103"/>
      <c r="AP8" s="103"/>
      <c r="AQ8" s="103"/>
      <c r="AR8" s="104"/>
      <c r="AS8" s="111" t="s">
        <v>146</v>
      </c>
      <c r="AT8" s="112"/>
      <c r="AU8" s="112"/>
      <c r="AV8" s="112"/>
      <c r="AW8" s="112"/>
      <c r="AX8" s="112"/>
      <c r="AY8" s="113" t="s">
        <v>147</v>
      </c>
      <c r="AZ8" s="113"/>
      <c r="BA8" s="113"/>
      <c r="BB8" s="114" t="s">
        <v>139</v>
      </c>
      <c r="BC8" s="114"/>
      <c r="BD8" s="114"/>
      <c r="BE8" s="115"/>
      <c r="BF8" s="111" t="s">
        <v>146</v>
      </c>
      <c r="BG8" s="112"/>
      <c r="BH8" s="112"/>
      <c r="BI8" s="112"/>
      <c r="BJ8" s="112"/>
      <c r="BK8" s="112"/>
      <c r="BL8" s="113" t="s">
        <v>148</v>
      </c>
      <c r="BM8" s="113"/>
      <c r="BN8" s="113"/>
      <c r="BO8" s="114" t="s">
        <v>139</v>
      </c>
      <c r="BP8" s="114"/>
      <c r="BQ8" s="114"/>
      <c r="BR8" s="115"/>
      <c r="BS8" s="111" t="s">
        <v>146</v>
      </c>
      <c r="BT8" s="112"/>
      <c r="BU8" s="112"/>
      <c r="BV8" s="112"/>
      <c r="BW8" s="112"/>
      <c r="BX8" s="112"/>
      <c r="BY8" s="113" t="s">
        <v>149</v>
      </c>
      <c r="BZ8" s="113"/>
      <c r="CA8" s="113"/>
      <c r="CB8" s="114" t="s">
        <v>139</v>
      </c>
      <c r="CC8" s="114"/>
      <c r="CD8" s="114"/>
      <c r="CE8" s="115"/>
      <c r="CF8" s="111" t="s">
        <v>146</v>
      </c>
      <c r="CG8" s="112"/>
      <c r="CH8" s="112"/>
      <c r="CI8" s="112"/>
      <c r="CJ8" s="112"/>
      <c r="CK8" s="112"/>
      <c r="CL8" s="113" t="s">
        <v>147</v>
      </c>
      <c r="CM8" s="113"/>
      <c r="CN8" s="113"/>
      <c r="CO8" s="114" t="s">
        <v>139</v>
      </c>
      <c r="CP8" s="114"/>
      <c r="CQ8" s="114"/>
      <c r="CR8" s="115"/>
      <c r="CS8" s="111" t="s">
        <v>146</v>
      </c>
      <c r="CT8" s="112"/>
      <c r="CU8" s="112"/>
      <c r="CV8" s="112"/>
      <c r="CW8" s="112"/>
      <c r="CX8" s="112"/>
      <c r="CY8" s="113" t="s">
        <v>148</v>
      </c>
      <c r="CZ8" s="113"/>
      <c r="DA8" s="113"/>
      <c r="DB8" s="114" t="s">
        <v>139</v>
      </c>
      <c r="DC8" s="114"/>
      <c r="DD8" s="114"/>
      <c r="DE8" s="115"/>
      <c r="DF8" s="111" t="s">
        <v>146</v>
      </c>
      <c r="DG8" s="112"/>
      <c r="DH8" s="112"/>
      <c r="DI8" s="112"/>
      <c r="DJ8" s="112"/>
      <c r="DK8" s="112"/>
      <c r="DL8" s="113" t="s">
        <v>149</v>
      </c>
      <c r="DM8" s="113"/>
      <c r="DN8" s="113"/>
      <c r="DO8" s="114" t="s">
        <v>139</v>
      </c>
      <c r="DP8" s="114"/>
      <c r="DQ8" s="114"/>
      <c r="DR8" s="115"/>
      <c r="DS8" s="111" t="s">
        <v>146</v>
      </c>
      <c r="DT8" s="112"/>
      <c r="DU8" s="112"/>
      <c r="DV8" s="112"/>
      <c r="DW8" s="112"/>
      <c r="DX8" s="112"/>
      <c r="DY8" s="113" t="s">
        <v>147</v>
      </c>
      <c r="DZ8" s="113"/>
      <c r="EA8" s="113"/>
      <c r="EB8" s="114" t="s">
        <v>139</v>
      </c>
      <c r="EC8" s="114"/>
      <c r="ED8" s="114"/>
      <c r="EE8" s="115"/>
      <c r="EF8" s="111" t="s">
        <v>146</v>
      </c>
      <c r="EG8" s="112"/>
      <c r="EH8" s="112"/>
      <c r="EI8" s="112"/>
      <c r="EJ8" s="112"/>
      <c r="EK8" s="112"/>
      <c r="EL8" s="113" t="s">
        <v>148</v>
      </c>
      <c r="EM8" s="113"/>
      <c r="EN8" s="113"/>
      <c r="EO8" s="114" t="s">
        <v>139</v>
      </c>
      <c r="EP8" s="114"/>
      <c r="EQ8" s="114"/>
      <c r="ER8" s="115"/>
      <c r="ES8" s="111" t="s">
        <v>146</v>
      </c>
      <c r="ET8" s="112"/>
      <c r="EU8" s="112"/>
      <c r="EV8" s="112"/>
      <c r="EW8" s="112"/>
      <c r="EX8" s="112"/>
      <c r="EY8" s="113" t="s">
        <v>149</v>
      </c>
      <c r="EZ8" s="113"/>
      <c r="FA8" s="113"/>
      <c r="FB8" s="114" t="s">
        <v>139</v>
      </c>
      <c r="FC8" s="114"/>
      <c r="FD8" s="114"/>
      <c r="FE8" s="115"/>
    </row>
    <row r="9" spans="1:161" s="5" customFormat="1" ht="41.25" customHeight="1">
      <c r="A9" s="105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7"/>
      <c r="W9" s="105"/>
      <c r="X9" s="106"/>
      <c r="Y9" s="106"/>
      <c r="Z9" s="106"/>
      <c r="AA9" s="106"/>
      <c r="AB9" s="106"/>
      <c r="AC9" s="106"/>
      <c r="AD9" s="106"/>
      <c r="AE9" s="106"/>
      <c r="AF9" s="106"/>
      <c r="AG9" s="107"/>
      <c r="AH9" s="105"/>
      <c r="AI9" s="106"/>
      <c r="AJ9" s="106"/>
      <c r="AK9" s="106"/>
      <c r="AL9" s="106"/>
      <c r="AM9" s="106"/>
      <c r="AN9" s="106"/>
      <c r="AO9" s="106"/>
      <c r="AP9" s="106"/>
      <c r="AQ9" s="106"/>
      <c r="AR9" s="107"/>
      <c r="AS9" s="116" t="s">
        <v>150</v>
      </c>
      <c r="AT9" s="117"/>
      <c r="AU9" s="117"/>
      <c r="AV9" s="117"/>
      <c r="AW9" s="117"/>
      <c r="AX9" s="117"/>
      <c r="AY9" s="117"/>
      <c r="AZ9" s="117"/>
      <c r="BA9" s="117"/>
      <c r="BB9" s="117"/>
      <c r="BC9" s="117"/>
      <c r="BD9" s="117"/>
      <c r="BE9" s="118"/>
      <c r="BF9" s="116" t="s">
        <v>151</v>
      </c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8"/>
      <c r="BS9" s="116" t="s">
        <v>152</v>
      </c>
      <c r="BT9" s="117"/>
      <c r="BU9" s="117"/>
      <c r="BV9" s="117"/>
      <c r="BW9" s="117"/>
      <c r="BX9" s="117"/>
      <c r="BY9" s="117"/>
      <c r="BZ9" s="117"/>
      <c r="CA9" s="117"/>
      <c r="CB9" s="117"/>
      <c r="CC9" s="117"/>
      <c r="CD9" s="117"/>
      <c r="CE9" s="118"/>
      <c r="CF9" s="116" t="s">
        <v>150</v>
      </c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8"/>
      <c r="CS9" s="116" t="s">
        <v>151</v>
      </c>
      <c r="CT9" s="117"/>
      <c r="CU9" s="117"/>
      <c r="CV9" s="117"/>
      <c r="CW9" s="117"/>
      <c r="CX9" s="117"/>
      <c r="CY9" s="117"/>
      <c r="CZ9" s="117"/>
      <c r="DA9" s="117"/>
      <c r="DB9" s="117"/>
      <c r="DC9" s="117"/>
      <c r="DD9" s="117"/>
      <c r="DE9" s="118"/>
      <c r="DF9" s="116" t="s">
        <v>152</v>
      </c>
      <c r="DG9" s="117"/>
      <c r="DH9" s="117"/>
      <c r="DI9" s="117"/>
      <c r="DJ9" s="117"/>
      <c r="DK9" s="117"/>
      <c r="DL9" s="117"/>
      <c r="DM9" s="117"/>
      <c r="DN9" s="117"/>
      <c r="DO9" s="117"/>
      <c r="DP9" s="117"/>
      <c r="DQ9" s="117"/>
      <c r="DR9" s="118"/>
      <c r="DS9" s="116" t="s">
        <v>150</v>
      </c>
      <c r="DT9" s="117"/>
      <c r="DU9" s="117"/>
      <c r="DV9" s="117"/>
      <c r="DW9" s="117"/>
      <c r="DX9" s="117"/>
      <c r="DY9" s="117"/>
      <c r="DZ9" s="117"/>
      <c r="EA9" s="117"/>
      <c r="EB9" s="117"/>
      <c r="EC9" s="117"/>
      <c r="ED9" s="117"/>
      <c r="EE9" s="118"/>
      <c r="EF9" s="116" t="s">
        <v>151</v>
      </c>
      <c r="EG9" s="117"/>
      <c r="EH9" s="117"/>
      <c r="EI9" s="117"/>
      <c r="EJ9" s="117"/>
      <c r="EK9" s="117"/>
      <c r="EL9" s="117"/>
      <c r="EM9" s="117"/>
      <c r="EN9" s="117"/>
      <c r="EO9" s="117"/>
      <c r="EP9" s="117"/>
      <c r="EQ9" s="117"/>
      <c r="ER9" s="118"/>
      <c r="ES9" s="116" t="s">
        <v>152</v>
      </c>
      <c r="ET9" s="117"/>
      <c r="EU9" s="117"/>
      <c r="EV9" s="117"/>
      <c r="EW9" s="117"/>
      <c r="EX9" s="117"/>
      <c r="EY9" s="117"/>
      <c r="EZ9" s="117"/>
      <c r="FA9" s="117"/>
      <c r="FB9" s="117"/>
      <c r="FC9" s="117"/>
      <c r="FD9" s="117"/>
      <c r="FE9" s="118"/>
    </row>
    <row r="10" spans="1:161" s="5" customFormat="1" ht="12.75">
      <c r="A10" s="122">
        <v>1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4"/>
      <c r="W10" s="122">
        <v>2</v>
      </c>
      <c r="X10" s="123"/>
      <c r="Y10" s="123"/>
      <c r="Z10" s="123"/>
      <c r="AA10" s="123"/>
      <c r="AB10" s="123"/>
      <c r="AC10" s="123"/>
      <c r="AD10" s="123"/>
      <c r="AE10" s="123"/>
      <c r="AF10" s="123"/>
      <c r="AG10" s="124"/>
      <c r="AH10" s="122">
        <v>3</v>
      </c>
      <c r="AI10" s="123"/>
      <c r="AJ10" s="123"/>
      <c r="AK10" s="123"/>
      <c r="AL10" s="123"/>
      <c r="AM10" s="123"/>
      <c r="AN10" s="123"/>
      <c r="AO10" s="123"/>
      <c r="AP10" s="123"/>
      <c r="AQ10" s="123"/>
      <c r="AR10" s="124"/>
      <c r="AS10" s="122">
        <v>4</v>
      </c>
      <c r="AT10" s="123"/>
      <c r="AU10" s="123"/>
      <c r="AV10" s="123"/>
      <c r="AW10" s="123"/>
      <c r="AX10" s="123"/>
      <c r="AY10" s="123"/>
      <c r="AZ10" s="123"/>
      <c r="BA10" s="123"/>
      <c r="BB10" s="123"/>
      <c r="BC10" s="123"/>
      <c r="BD10" s="123"/>
      <c r="BE10" s="124"/>
      <c r="BF10" s="122">
        <v>5</v>
      </c>
      <c r="BG10" s="123"/>
      <c r="BH10" s="123"/>
      <c r="BI10" s="123"/>
      <c r="BJ10" s="123"/>
      <c r="BK10" s="123"/>
      <c r="BL10" s="123"/>
      <c r="BM10" s="123"/>
      <c r="BN10" s="123"/>
      <c r="BO10" s="123"/>
      <c r="BP10" s="123"/>
      <c r="BQ10" s="123"/>
      <c r="BR10" s="124"/>
      <c r="BS10" s="122">
        <v>6</v>
      </c>
      <c r="BT10" s="123"/>
      <c r="BU10" s="123"/>
      <c r="BV10" s="123"/>
      <c r="BW10" s="123"/>
      <c r="BX10" s="123"/>
      <c r="BY10" s="123"/>
      <c r="BZ10" s="123"/>
      <c r="CA10" s="123"/>
      <c r="CB10" s="123"/>
      <c r="CC10" s="123"/>
      <c r="CD10" s="123"/>
      <c r="CE10" s="124"/>
      <c r="CF10" s="122">
        <v>7</v>
      </c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4"/>
      <c r="CS10" s="122">
        <v>8</v>
      </c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4"/>
      <c r="DF10" s="122">
        <v>9</v>
      </c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4"/>
      <c r="DS10" s="122">
        <v>10</v>
      </c>
      <c r="DT10" s="123"/>
      <c r="DU10" s="123"/>
      <c r="DV10" s="123"/>
      <c r="DW10" s="123"/>
      <c r="DX10" s="123"/>
      <c r="DY10" s="123"/>
      <c r="DZ10" s="123"/>
      <c r="EA10" s="123"/>
      <c r="EB10" s="123"/>
      <c r="EC10" s="123"/>
      <c r="ED10" s="123"/>
      <c r="EE10" s="124"/>
      <c r="EF10" s="122">
        <v>11</v>
      </c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4"/>
      <c r="ES10" s="122">
        <v>12</v>
      </c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4"/>
    </row>
    <row r="11" spans="1:161" s="5" customFormat="1" ht="45" customHeight="1">
      <c r="A11" s="125" t="s">
        <v>153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7"/>
      <c r="W11" s="128" t="s">
        <v>154</v>
      </c>
      <c r="X11" s="129"/>
      <c r="Y11" s="129"/>
      <c r="Z11" s="129"/>
      <c r="AA11" s="129"/>
      <c r="AB11" s="129"/>
      <c r="AC11" s="129"/>
      <c r="AD11" s="129"/>
      <c r="AE11" s="129"/>
      <c r="AF11" s="129"/>
      <c r="AG11" s="130"/>
      <c r="AH11" s="128" t="s">
        <v>61</v>
      </c>
      <c r="AI11" s="129"/>
      <c r="AJ11" s="129"/>
      <c r="AK11" s="129"/>
      <c r="AL11" s="129"/>
      <c r="AM11" s="129"/>
      <c r="AN11" s="129"/>
      <c r="AO11" s="129"/>
      <c r="AP11" s="129"/>
      <c r="AQ11" s="129"/>
      <c r="AR11" s="130"/>
      <c r="AS11" s="119">
        <f>CF11+DS11</f>
        <v>5908662.78</v>
      </c>
      <c r="AT11" s="120"/>
      <c r="AU11" s="120"/>
      <c r="AV11" s="120"/>
      <c r="AW11" s="120"/>
      <c r="AX11" s="120"/>
      <c r="AY11" s="120"/>
      <c r="AZ11" s="120"/>
      <c r="BA11" s="120"/>
      <c r="BB11" s="120"/>
      <c r="BC11" s="120"/>
      <c r="BD11" s="120"/>
      <c r="BE11" s="121"/>
      <c r="BF11" s="119">
        <f>BF12+BF13</f>
        <v>3302087.2</v>
      </c>
      <c r="BG11" s="120"/>
      <c r="BH11" s="120"/>
      <c r="BI11" s="120"/>
      <c r="BJ11" s="120"/>
      <c r="BK11" s="120"/>
      <c r="BL11" s="120"/>
      <c r="BM11" s="120"/>
      <c r="BN11" s="120"/>
      <c r="BO11" s="120"/>
      <c r="BP11" s="120"/>
      <c r="BQ11" s="120"/>
      <c r="BR11" s="121"/>
      <c r="BS11" s="119">
        <f>BS12+BS13</f>
        <v>3548817.2</v>
      </c>
      <c r="BT11" s="120"/>
      <c r="BU11" s="120"/>
      <c r="BV11" s="120"/>
      <c r="BW11" s="120"/>
      <c r="BX11" s="120"/>
      <c r="BY11" s="120"/>
      <c r="BZ11" s="120"/>
      <c r="CA11" s="120"/>
      <c r="CB11" s="120"/>
      <c r="CC11" s="120"/>
      <c r="CD11" s="120"/>
      <c r="CE11" s="121"/>
      <c r="CF11" s="119">
        <f>CF12+CF13</f>
        <v>5908662.78</v>
      </c>
      <c r="CG11" s="120"/>
      <c r="CH11" s="120"/>
      <c r="CI11" s="120"/>
      <c r="CJ11" s="120"/>
      <c r="CK11" s="120"/>
      <c r="CL11" s="120"/>
      <c r="CM11" s="120"/>
      <c r="CN11" s="120"/>
      <c r="CO11" s="120"/>
      <c r="CP11" s="120"/>
      <c r="CQ11" s="120"/>
      <c r="CR11" s="121"/>
      <c r="CS11" s="119">
        <f>CS12+CS13</f>
        <v>3302087.2</v>
      </c>
      <c r="CT11" s="120"/>
      <c r="CU11" s="120"/>
      <c r="CV11" s="120"/>
      <c r="CW11" s="120"/>
      <c r="CX11" s="120"/>
      <c r="CY11" s="120"/>
      <c r="CZ11" s="120"/>
      <c r="DA11" s="120"/>
      <c r="DB11" s="120"/>
      <c r="DC11" s="120"/>
      <c r="DD11" s="120"/>
      <c r="DE11" s="121"/>
      <c r="DF11" s="119">
        <f>DF12+DF13</f>
        <v>3548817.2</v>
      </c>
      <c r="DG11" s="120"/>
      <c r="DH11" s="120"/>
      <c r="DI11" s="120"/>
      <c r="DJ11" s="120"/>
      <c r="DK11" s="120"/>
      <c r="DL11" s="120"/>
      <c r="DM11" s="120"/>
      <c r="DN11" s="120"/>
      <c r="DO11" s="120"/>
      <c r="DP11" s="120"/>
      <c r="DQ11" s="120"/>
      <c r="DR11" s="121"/>
      <c r="DS11" s="119"/>
      <c r="DT11" s="120"/>
      <c r="DU11" s="120"/>
      <c r="DV11" s="120"/>
      <c r="DW11" s="120"/>
      <c r="DX11" s="120"/>
      <c r="DY11" s="120"/>
      <c r="DZ11" s="120"/>
      <c r="EA11" s="120"/>
      <c r="EB11" s="120"/>
      <c r="EC11" s="120"/>
      <c r="ED11" s="120"/>
      <c r="EE11" s="121"/>
      <c r="EF11" s="119"/>
      <c r="EG11" s="120"/>
      <c r="EH11" s="120"/>
      <c r="EI11" s="120"/>
      <c r="EJ11" s="120"/>
      <c r="EK11" s="120"/>
      <c r="EL11" s="120"/>
      <c r="EM11" s="120"/>
      <c r="EN11" s="120"/>
      <c r="EO11" s="120"/>
      <c r="EP11" s="120"/>
      <c r="EQ11" s="120"/>
      <c r="ER11" s="121"/>
      <c r="ES11" s="119"/>
      <c r="ET11" s="120"/>
      <c r="EU11" s="120"/>
      <c r="EV11" s="120"/>
      <c r="EW11" s="120"/>
      <c r="EX11" s="120"/>
      <c r="EY11" s="120"/>
      <c r="EZ11" s="120"/>
      <c r="FA11" s="120"/>
      <c r="FB11" s="120"/>
      <c r="FC11" s="120"/>
      <c r="FD11" s="120"/>
      <c r="FE11" s="121"/>
    </row>
    <row r="12" spans="1:161" s="5" customFormat="1" ht="66.75" customHeight="1">
      <c r="A12" s="125" t="s">
        <v>155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26"/>
      <c r="V12" s="127"/>
      <c r="W12" s="128" t="s">
        <v>156</v>
      </c>
      <c r="X12" s="129"/>
      <c r="Y12" s="129"/>
      <c r="Z12" s="129"/>
      <c r="AA12" s="129"/>
      <c r="AB12" s="129"/>
      <c r="AC12" s="129"/>
      <c r="AD12" s="129"/>
      <c r="AE12" s="129"/>
      <c r="AF12" s="129"/>
      <c r="AG12" s="130"/>
      <c r="AH12" s="128" t="s">
        <v>61</v>
      </c>
      <c r="AI12" s="129"/>
      <c r="AJ12" s="129"/>
      <c r="AK12" s="129"/>
      <c r="AL12" s="129"/>
      <c r="AM12" s="129"/>
      <c r="AN12" s="129"/>
      <c r="AO12" s="129"/>
      <c r="AP12" s="129"/>
      <c r="AQ12" s="129"/>
      <c r="AR12" s="130"/>
      <c r="AS12" s="119">
        <f>CF12+DS12</f>
        <v>43335.92</v>
      </c>
      <c r="AT12" s="120"/>
      <c r="AU12" s="120"/>
      <c r="AV12" s="120"/>
      <c r="AW12" s="120"/>
      <c r="AX12" s="120"/>
      <c r="AY12" s="120"/>
      <c r="AZ12" s="120"/>
      <c r="BA12" s="120"/>
      <c r="BB12" s="120"/>
      <c r="BC12" s="120"/>
      <c r="BD12" s="120"/>
      <c r="BE12" s="121"/>
      <c r="BF12" s="119">
        <v>0</v>
      </c>
      <c r="BG12" s="120"/>
      <c r="BH12" s="120"/>
      <c r="BI12" s="120"/>
      <c r="BJ12" s="120"/>
      <c r="BK12" s="120"/>
      <c r="BL12" s="120"/>
      <c r="BM12" s="120"/>
      <c r="BN12" s="120"/>
      <c r="BO12" s="120"/>
      <c r="BP12" s="120"/>
      <c r="BQ12" s="120"/>
      <c r="BR12" s="121"/>
      <c r="BS12" s="119">
        <v>0</v>
      </c>
      <c r="BT12" s="120"/>
      <c r="BU12" s="120"/>
      <c r="BV12" s="120"/>
      <c r="BW12" s="120"/>
      <c r="BX12" s="120"/>
      <c r="BY12" s="120"/>
      <c r="BZ12" s="120"/>
      <c r="CA12" s="120"/>
      <c r="CB12" s="120"/>
      <c r="CC12" s="120"/>
      <c r="CD12" s="120"/>
      <c r="CE12" s="121"/>
      <c r="CF12" s="119">
        <v>43335.92</v>
      </c>
      <c r="CG12" s="120"/>
      <c r="CH12" s="120"/>
      <c r="CI12" s="120"/>
      <c r="CJ12" s="120"/>
      <c r="CK12" s="120"/>
      <c r="CL12" s="120"/>
      <c r="CM12" s="120"/>
      <c r="CN12" s="120"/>
      <c r="CO12" s="120"/>
      <c r="CP12" s="120"/>
      <c r="CQ12" s="120"/>
      <c r="CR12" s="121"/>
      <c r="CS12" s="119">
        <v>0</v>
      </c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1"/>
      <c r="DF12" s="119">
        <v>0</v>
      </c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1"/>
      <c r="DS12" s="119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1"/>
      <c r="EF12" s="119"/>
      <c r="EG12" s="120"/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1"/>
      <c r="ES12" s="119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1"/>
    </row>
    <row r="13" spans="1:161" s="5" customFormat="1" ht="45" customHeight="1">
      <c r="A13" s="125" t="s">
        <v>157</v>
      </c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26"/>
      <c r="V13" s="127"/>
      <c r="W13" s="128" t="s">
        <v>158</v>
      </c>
      <c r="X13" s="129"/>
      <c r="Y13" s="129"/>
      <c r="Z13" s="129"/>
      <c r="AA13" s="129"/>
      <c r="AB13" s="129"/>
      <c r="AC13" s="129"/>
      <c r="AD13" s="129"/>
      <c r="AE13" s="129"/>
      <c r="AF13" s="129"/>
      <c r="AG13" s="130"/>
      <c r="AH13" s="128"/>
      <c r="AI13" s="129"/>
      <c r="AJ13" s="129"/>
      <c r="AK13" s="129"/>
      <c r="AL13" s="129"/>
      <c r="AM13" s="129"/>
      <c r="AN13" s="129"/>
      <c r="AO13" s="129"/>
      <c r="AP13" s="129"/>
      <c r="AQ13" s="129"/>
      <c r="AR13" s="130"/>
      <c r="AS13" s="119">
        <f>CF13+DS13</f>
        <v>5865326.86</v>
      </c>
      <c r="AT13" s="120"/>
      <c r="AU13" s="120"/>
      <c r="AV13" s="120"/>
      <c r="AW13" s="120"/>
      <c r="AX13" s="120"/>
      <c r="AY13" s="120"/>
      <c r="AZ13" s="120"/>
      <c r="BA13" s="120"/>
      <c r="BB13" s="120"/>
      <c r="BC13" s="120"/>
      <c r="BD13" s="120"/>
      <c r="BE13" s="121"/>
      <c r="BF13" s="119">
        <v>3302087.2</v>
      </c>
      <c r="BG13" s="120"/>
      <c r="BH13" s="120"/>
      <c r="BI13" s="120"/>
      <c r="BJ13" s="120"/>
      <c r="BK13" s="120"/>
      <c r="BL13" s="120"/>
      <c r="BM13" s="120"/>
      <c r="BN13" s="120"/>
      <c r="BO13" s="120"/>
      <c r="BP13" s="120"/>
      <c r="BQ13" s="120"/>
      <c r="BR13" s="121"/>
      <c r="BS13" s="119">
        <v>3548817.2</v>
      </c>
      <c r="BT13" s="120"/>
      <c r="BU13" s="120"/>
      <c r="BV13" s="120"/>
      <c r="BW13" s="120"/>
      <c r="BX13" s="120"/>
      <c r="BY13" s="120"/>
      <c r="BZ13" s="120"/>
      <c r="CA13" s="120"/>
      <c r="CB13" s="120"/>
      <c r="CC13" s="120"/>
      <c r="CD13" s="120"/>
      <c r="CE13" s="121"/>
      <c r="CF13" s="119">
        <v>5865326.86</v>
      </c>
      <c r="CG13" s="120"/>
      <c r="CH13" s="120"/>
      <c r="CI13" s="120"/>
      <c r="CJ13" s="120"/>
      <c r="CK13" s="120"/>
      <c r="CL13" s="120"/>
      <c r="CM13" s="120"/>
      <c r="CN13" s="120"/>
      <c r="CO13" s="120"/>
      <c r="CP13" s="120"/>
      <c r="CQ13" s="120"/>
      <c r="CR13" s="121"/>
      <c r="CS13" s="119">
        <v>3302087.2</v>
      </c>
      <c r="CT13" s="120"/>
      <c r="CU13" s="120"/>
      <c r="CV13" s="120"/>
      <c r="CW13" s="120"/>
      <c r="CX13" s="120"/>
      <c r="CY13" s="120"/>
      <c r="CZ13" s="120"/>
      <c r="DA13" s="120"/>
      <c r="DB13" s="120"/>
      <c r="DC13" s="120"/>
      <c r="DD13" s="120"/>
      <c r="DE13" s="121"/>
      <c r="DF13" s="119">
        <v>3548817.2</v>
      </c>
      <c r="DG13" s="120"/>
      <c r="DH13" s="120"/>
      <c r="DI13" s="120"/>
      <c r="DJ13" s="120"/>
      <c r="DK13" s="120"/>
      <c r="DL13" s="120"/>
      <c r="DM13" s="120"/>
      <c r="DN13" s="120"/>
      <c r="DO13" s="120"/>
      <c r="DP13" s="120"/>
      <c r="DQ13" s="120"/>
      <c r="DR13" s="121"/>
      <c r="DS13" s="119"/>
      <c r="DT13" s="120"/>
      <c r="DU13" s="120"/>
      <c r="DV13" s="120"/>
      <c r="DW13" s="120"/>
      <c r="DX13" s="120"/>
      <c r="DY13" s="120"/>
      <c r="DZ13" s="120"/>
      <c r="EA13" s="120"/>
      <c r="EB13" s="120"/>
      <c r="EC13" s="120"/>
      <c r="ED13" s="120"/>
      <c r="EE13" s="121"/>
      <c r="EF13" s="119"/>
      <c r="EG13" s="120"/>
      <c r="EH13" s="120"/>
      <c r="EI13" s="120"/>
      <c r="EJ13" s="120"/>
      <c r="EK13" s="120"/>
      <c r="EL13" s="120"/>
      <c r="EM13" s="120"/>
      <c r="EN13" s="120"/>
      <c r="EO13" s="120"/>
      <c r="EP13" s="120"/>
      <c r="EQ13" s="120"/>
      <c r="ER13" s="121"/>
      <c r="ES13" s="119"/>
      <c r="ET13" s="120"/>
      <c r="EU13" s="120"/>
      <c r="EV13" s="120"/>
      <c r="EW13" s="120"/>
      <c r="EX13" s="120"/>
      <c r="EY13" s="120"/>
      <c r="EZ13" s="120"/>
      <c r="FA13" s="120"/>
      <c r="FB13" s="120"/>
      <c r="FC13" s="120"/>
      <c r="FD13" s="120"/>
      <c r="FE13" s="121"/>
    </row>
  </sheetData>
  <sheetProtection/>
  <mergeCells count="99">
    <mergeCell ref="A13:V13"/>
    <mergeCell ref="W13:AG13"/>
    <mergeCell ref="AH13:AR13"/>
    <mergeCell ref="AS13:BE13"/>
    <mergeCell ref="EL1:FD1"/>
    <mergeCell ref="EI4:FE4"/>
    <mergeCell ref="EF13:ER13"/>
    <mergeCell ref="ES13:FE13"/>
    <mergeCell ref="ES12:FE12"/>
    <mergeCell ref="EY8:FA8"/>
    <mergeCell ref="FB8:FE8"/>
    <mergeCell ref="EO8:ER8"/>
    <mergeCell ref="B2:FD2"/>
    <mergeCell ref="BH3:BK3"/>
    <mergeCell ref="A12:V12"/>
    <mergeCell ref="W12:AG12"/>
    <mergeCell ref="AH12:AR12"/>
    <mergeCell ref="AS12:BE12"/>
    <mergeCell ref="CF13:CR13"/>
    <mergeCell ref="CS13:DE13"/>
    <mergeCell ref="BS12:CE12"/>
    <mergeCell ref="CF12:CR12"/>
    <mergeCell ref="CS12:DE12"/>
    <mergeCell ref="BF13:BR13"/>
    <mergeCell ref="DS13:EE13"/>
    <mergeCell ref="ES11:FE11"/>
    <mergeCell ref="BF12:BR12"/>
    <mergeCell ref="DS12:EE12"/>
    <mergeCell ref="EF12:ER12"/>
    <mergeCell ref="CS11:DE11"/>
    <mergeCell ref="BS13:CE13"/>
    <mergeCell ref="DS11:EE11"/>
    <mergeCell ref="DF13:DR13"/>
    <mergeCell ref="DF12:DR12"/>
    <mergeCell ref="EF10:ER10"/>
    <mergeCell ref="ES10:FE10"/>
    <mergeCell ref="EF11:ER11"/>
    <mergeCell ref="DF10:DR10"/>
    <mergeCell ref="A11:V11"/>
    <mergeCell ref="W11:AG11"/>
    <mergeCell ref="AH11:AR11"/>
    <mergeCell ref="AS11:BE11"/>
    <mergeCell ref="BF11:BR11"/>
    <mergeCell ref="BS11:CE11"/>
    <mergeCell ref="A10:V10"/>
    <mergeCell ref="W10:AG10"/>
    <mergeCell ref="AH10:AR10"/>
    <mergeCell ref="AS10:BE10"/>
    <mergeCell ref="BF10:BR10"/>
    <mergeCell ref="BS10:CE10"/>
    <mergeCell ref="AS9:BE9"/>
    <mergeCell ref="BF9:BR9"/>
    <mergeCell ref="BS9:CE9"/>
    <mergeCell ref="CF9:CR9"/>
    <mergeCell ref="CF11:CR11"/>
    <mergeCell ref="ES9:FE9"/>
    <mergeCell ref="CF10:CR10"/>
    <mergeCell ref="CS10:DE10"/>
    <mergeCell ref="DF11:DR11"/>
    <mergeCell ref="DS10:EE10"/>
    <mergeCell ref="DS8:DX8"/>
    <mergeCell ref="DY8:EA8"/>
    <mergeCell ref="EB8:EE8"/>
    <mergeCell ref="EF8:EK8"/>
    <mergeCell ref="EL8:EN8"/>
    <mergeCell ref="CS9:DE9"/>
    <mergeCell ref="DF9:DR9"/>
    <mergeCell ref="DS9:EE9"/>
    <mergeCell ref="EF9:ER9"/>
    <mergeCell ref="CF8:CK8"/>
    <mergeCell ref="CL8:CN8"/>
    <mergeCell ref="CO8:CR8"/>
    <mergeCell ref="CS8:CX8"/>
    <mergeCell ref="ES8:EX8"/>
    <mergeCell ref="CY8:DA8"/>
    <mergeCell ref="DB8:DE8"/>
    <mergeCell ref="DF8:DK8"/>
    <mergeCell ref="DL8:DN8"/>
    <mergeCell ref="DO8:DR8"/>
    <mergeCell ref="DS7:FE7"/>
    <mergeCell ref="AS8:AX8"/>
    <mergeCell ref="AY8:BA8"/>
    <mergeCell ref="BB8:BE8"/>
    <mergeCell ref="BF8:BK8"/>
    <mergeCell ref="BL8:BN8"/>
    <mergeCell ref="BO8:BR8"/>
    <mergeCell ref="BS8:BX8"/>
    <mergeCell ref="BY8:CA8"/>
    <mergeCell ref="CB8:CE8"/>
    <mergeCell ref="BL3:CM3"/>
    <mergeCell ref="CN3:CQ3"/>
    <mergeCell ref="CR3:CU3"/>
    <mergeCell ref="A5:V9"/>
    <mergeCell ref="W5:AG9"/>
    <mergeCell ref="AH5:AR9"/>
    <mergeCell ref="AS5:FE5"/>
    <mergeCell ref="AS6:CE7"/>
    <mergeCell ref="CF6:FE6"/>
    <mergeCell ref="CF7:DR7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R28"/>
  <sheetViews>
    <sheetView tabSelected="1" zoomScalePageLayoutView="0" workbookViewId="0" topLeftCell="A1">
      <selection activeCell="BN9" sqref="BN9:CK9"/>
    </sheetView>
  </sheetViews>
  <sheetFormatPr defaultColWidth="0.875" defaultRowHeight="12.75"/>
  <cols>
    <col min="1" max="11" width="0.875" style="54" customWidth="1"/>
    <col min="12" max="12" width="1.75390625" style="54" customWidth="1"/>
    <col min="13" max="18" width="0.875" style="54" customWidth="1"/>
    <col min="19" max="19" width="2.375" style="54" customWidth="1"/>
    <col min="20" max="128" width="0.875" style="54" customWidth="1"/>
    <col min="129" max="129" width="6.375" style="54" bestFit="1" customWidth="1"/>
    <col min="130" max="16384" width="0.875" style="54" customWidth="1"/>
  </cols>
  <sheetData>
    <row r="1" spans="134:148" ht="16.5" customHeight="1">
      <c r="ED1" s="131" t="s">
        <v>306</v>
      </c>
      <c r="EE1" s="131"/>
      <c r="EF1" s="131"/>
      <c r="EG1" s="131"/>
      <c r="EH1" s="131"/>
      <c r="EI1" s="131"/>
      <c r="EJ1" s="131"/>
      <c r="EK1" s="131"/>
      <c r="EL1" s="131"/>
      <c r="EM1" s="131"/>
      <c r="EN1" s="131"/>
      <c r="EO1" s="131"/>
      <c r="EP1" s="131"/>
      <c r="EQ1" s="131"/>
      <c r="ER1" s="131"/>
    </row>
    <row r="2" spans="1:148" ht="15" customHeight="1">
      <c r="A2" s="133" t="s">
        <v>159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33"/>
      <c r="EP2" s="133"/>
      <c r="EQ2" s="133"/>
      <c r="ER2" s="133"/>
    </row>
    <row r="3" spans="60:100" ht="15">
      <c r="BH3" s="135" t="s">
        <v>137</v>
      </c>
      <c r="BI3" s="135"/>
      <c r="BJ3" s="135"/>
      <c r="BK3" s="135"/>
      <c r="BL3" s="96" t="s">
        <v>312</v>
      </c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7" t="s">
        <v>138</v>
      </c>
      <c r="CO3" s="97"/>
      <c r="CP3" s="97"/>
      <c r="CQ3" s="97"/>
      <c r="CR3" s="98" t="s">
        <v>147</v>
      </c>
      <c r="CS3" s="98"/>
      <c r="CT3" s="98"/>
      <c r="CU3" s="98"/>
      <c r="CV3" s="55" t="s">
        <v>139</v>
      </c>
    </row>
    <row r="4" spans="64:91" s="56" customFormat="1" ht="12">
      <c r="BL4" s="152" t="s">
        <v>160</v>
      </c>
      <c r="BM4" s="152"/>
      <c r="BN4" s="152"/>
      <c r="BO4" s="152"/>
      <c r="BP4" s="152"/>
      <c r="BQ4" s="152"/>
      <c r="BR4" s="152"/>
      <c r="BS4" s="152"/>
      <c r="BT4" s="152"/>
      <c r="BU4" s="152"/>
      <c r="BV4" s="152"/>
      <c r="BW4" s="152"/>
      <c r="BX4" s="152"/>
      <c r="BY4" s="152"/>
      <c r="BZ4" s="152"/>
      <c r="CA4" s="152"/>
      <c r="CB4" s="152"/>
      <c r="CC4" s="152"/>
      <c r="CD4" s="152"/>
      <c r="CE4" s="152"/>
      <c r="CF4" s="152"/>
      <c r="CG4" s="152"/>
      <c r="CH4" s="152"/>
      <c r="CI4" s="152"/>
      <c r="CJ4" s="152"/>
      <c r="CK4" s="152"/>
      <c r="CL4" s="152"/>
      <c r="CM4" s="152"/>
    </row>
    <row r="5" spans="131:148" ht="14.25" customHeight="1"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</row>
    <row r="6" spans="1:148" s="5" customFormat="1" ht="30" customHeight="1">
      <c r="A6" s="122" t="s">
        <v>12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4"/>
      <c r="BN6" s="122" t="s">
        <v>161</v>
      </c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4"/>
      <c r="CL6" s="108" t="s">
        <v>162</v>
      </c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</row>
    <row r="7" spans="1:148" s="5" customFormat="1" ht="12.75">
      <c r="A7" s="136">
        <v>1</v>
      </c>
      <c r="B7" s="137"/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7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7"/>
      <c r="AZ7" s="137"/>
      <c r="BA7" s="137"/>
      <c r="BB7" s="137"/>
      <c r="BC7" s="137"/>
      <c r="BD7" s="137"/>
      <c r="BE7" s="137"/>
      <c r="BF7" s="137"/>
      <c r="BG7" s="137"/>
      <c r="BH7" s="137"/>
      <c r="BI7" s="137"/>
      <c r="BJ7" s="137"/>
      <c r="BK7" s="137"/>
      <c r="BL7" s="137"/>
      <c r="BM7" s="138"/>
      <c r="BN7" s="136">
        <v>2</v>
      </c>
      <c r="BO7" s="137"/>
      <c r="BP7" s="137"/>
      <c r="BQ7" s="137"/>
      <c r="BR7" s="137"/>
      <c r="BS7" s="137"/>
      <c r="BT7" s="137"/>
      <c r="BU7" s="137"/>
      <c r="BV7" s="137"/>
      <c r="BW7" s="137"/>
      <c r="BX7" s="137"/>
      <c r="BY7" s="137"/>
      <c r="BZ7" s="137"/>
      <c r="CA7" s="137"/>
      <c r="CB7" s="137"/>
      <c r="CC7" s="137"/>
      <c r="CD7" s="137"/>
      <c r="CE7" s="137"/>
      <c r="CF7" s="137"/>
      <c r="CG7" s="137"/>
      <c r="CH7" s="137"/>
      <c r="CI7" s="137"/>
      <c r="CJ7" s="137"/>
      <c r="CK7" s="138"/>
      <c r="CL7" s="136">
        <v>3</v>
      </c>
      <c r="CM7" s="137"/>
      <c r="CN7" s="137"/>
      <c r="CO7" s="137"/>
      <c r="CP7" s="137"/>
      <c r="CQ7" s="137"/>
      <c r="CR7" s="137"/>
      <c r="CS7" s="137"/>
      <c r="CT7" s="137"/>
      <c r="CU7" s="137"/>
      <c r="CV7" s="137"/>
      <c r="CW7" s="137"/>
      <c r="CX7" s="137"/>
      <c r="CY7" s="137"/>
      <c r="CZ7" s="137"/>
      <c r="DA7" s="137"/>
      <c r="DB7" s="137"/>
      <c r="DC7" s="137"/>
      <c r="DD7" s="137"/>
      <c r="DE7" s="137"/>
      <c r="DF7" s="137"/>
      <c r="DG7" s="137"/>
      <c r="DH7" s="137"/>
      <c r="DI7" s="137"/>
      <c r="DJ7" s="137"/>
      <c r="DK7" s="137"/>
      <c r="DL7" s="137"/>
      <c r="DM7" s="137"/>
      <c r="DN7" s="137"/>
      <c r="DO7" s="137"/>
      <c r="DP7" s="137"/>
      <c r="DQ7" s="137"/>
      <c r="DR7" s="137"/>
      <c r="DS7" s="137"/>
      <c r="DT7" s="137"/>
      <c r="DU7" s="137"/>
      <c r="DV7" s="137"/>
      <c r="DW7" s="137"/>
      <c r="DX7" s="137"/>
      <c r="DY7" s="137"/>
      <c r="DZ7" s="137"/>
      <c r="EA7" s="137"/>
      <c r="EB7" s="137"/>
      <c r="EC7" s="137"/>
      <c r="ED7" s="137"/>
      <c r="EE7" s="137"/>
      <c r="EF7" s="137"/>
      <c r="EG7" s="137"/>
      <c r="EH7" s="137"/>
      <c r="EI7" s="137"/>
      <c r="EJ7" s="137"/>
      <c r="EK7" s="137"/>
      <c r="EL7" s="137"/>
      <c r="EM7" s="137"/>
      <c r="EN7" s="137"/>
      <c r="EO7" s="137"/>
      <c r="EP7" s="137"/>
      <c r="EQ7" s="137"/>
      <c r="ER7" s="137"/>
    </row>
    <row r="8" spans="1:148" s="5" customFormat="1" ht="12.75">
      <c r="A8" s="57"/>
      <c r="B8" s="139" t="s">
        <v>59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39"/>
      <c r="AJ8" s="139"/>
      <c r="AK8" s="139"/>
      <c r="AL8" s="139"/>
      <c r="AM8" s="139"/>
      <c r="AN8" s="139"/>
      <c r="AO8" s="139"/>
      <c r="AP8" s="139"/>
      <c r="AQ8" s="139"/>
      <c r="AR8" s="139"/>
      <c r="AS8" s="139"/>
      <c r="AT8" s="139"/>
      <c r="AU8" s="139"/>
      <c r="AV8" s="139"/>
      <c r="AW8" s="139"/>
      <c r="AX8" s="139"/>
      <c r="AY8" s="139"/>
      <c r="AZ8" s="139"/>
      <c r="BA8" s="139"/>
      <c r="BB8" s="139"/>
      <c r="BC8" s="139"/>
      <c r="BD8" s="139"/>
      <c r="BE8" s="139"/>
      <c r="BF8" s="139"/>
      <c r="BG8" s="139"/>
      <c r="BH8" s="139"/>
      <c r="BI8" s="139"/>
      <c r="BJ8" s="139"/>
      <c r="BK8" s="139"/>
      <c r="BL8" s="139"/>
      <c r="BM8" s="140"/>
      <c r="BN8" s="141" t="s">
        <v>78</v>
      </c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3"/>
      <c r="CL8" s="144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5"/>
      <c r="EN8" s="145"/>
      <c r="EO8" s="145"/>
      <c r="EP8" s="145"/>
      <c r="EQ8" s="145"/>
      <c r="ER8" s="145"/>
    </row>
    <row r="9" spans="1:148" s="5" customFormat="1" ht="12.75">
      <c r="A9" s="57"/>
      <c r="B9" s="139" t="s">
        <v>134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39"/>
      <c r="AI9" s="139"/>
      <c r="AJ9" s="139"/>
      <c r="AK9" s="139"/>
      <c r="AL9" s="139"/>
      <c r="AM9" s="139"/>
      <c r="AN9" s="139"/>
      <c r="AO9" s="139"/>
      <c r="AP9" s="139"/>
      <c r="AQ9" s="139"/>
      <c r="AR9" s="139"/>
      <c r="AS9" s="139"/>
      <c r="AT9" s="139"/>
      <c r="AU9" s="139"/>
      <c r="AV9" s="139"/>
      <c r="AW9" s="139"/>
      <c r="AX9" s="139"/>
      <c r="AY9" s="139"/>
      <c r="AZ9" s="139"/>
      <c r="BA9" s="139"/>
      <c r="BB9" s="139"/>
      <c r="BC9" s="139"/>
      <c r="BD9" s="139"/>
      <c r="BE9" s="139"/>
      <c r="BF9" s="139"/>
      <c r="BG9" s="139"/>
      <c r="BH9" s="139"/>
      <c r="BI9" s="139"/>
      <c r="BJ9" s="139"/>
      <c r="BK9" s="139"/>
      <c r="BL9" s="139"/>
      <c r="BM9" s="140"/>
      <c r="BN9" s="141" t="s">
        <v>96</v>
      </c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3"/>
      <c r="CL9" s="144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145"/>
      <c r="DQ9" s="145"/>
      <c r="DR9" s="145"/>
      <c r="DS9" s="145"/>
      <c r="DT9" s="145"/>
      <c r="DU9" s="145"/>
      <c r="DV9" s="145"/>
      <c r="DW9" s="145"/>
      <c r="DX9" s="145"/>
      <c r="DY9" s="145"/>
      <c r="DZ9" s="145"/>
      <c r="EA9" s="145"/>
      <c r="EB9" s="145"/>
      <c r="EC9" s="145"/>
      <c r="ED9" s="145"/>
      <c r="EE9" s="145"/>
      <c r="EF9" s="145"/>
      <c r="EG9" s="145"/>
      <c r="EH9" s="145"/>
      <c r="EI9" s="145"/>
      <c r="EJ9" s="145"/>
      <c r="EK9" s="145"/>
      <c r="EL9" s="145"/>
      <c r="EM9" s="145"/>
      <c r="EN9" s="145"/>
      <c r="EO9" s="145"/>
      <c r="EP9" s="145"/>
      <c r="EQ9" s="145"/>
      <c r="ER9" s="145"/>
    </row>
    <row r="10" spans="1:148" s="5" customFormat="1" ht="12.75">
      <c r="A10" s="57"/>
      <c r="B10" s="139" t="s">
        <v>163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39"/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40"/>
      <c r="BN10" s="141" t="s">
        <v>116</v>
      </c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3"/>
      <c r="CL10" s="144">
        <f>CL11</f>
        <v>0</v>
      </c>
      <c r="CM10" s="145"/>
      <c r="CN10" s="145"/>
      <c r="CO10" s="145"/>
      <c r="CP10" s="145"/>
      <c r="CQ10" s="145"/>
      <c r="CR10" s="145"/>
      <c r="CS10" s="145"/>
      <c r="CT10" s="145"/>
      <c r="CU10" s="145"/>
      <c r="CV10" s="145"/>
      <c r="CW10" s="145"/>
      <c r="CX10" s="145"/>
      <c r="CY10" s="145"/>
      <c r="CZ10" s="145"/>
      <c r="DA10" s="145"/>
      <c r="DB10" s="145"/>
      <c r="DC10" s="145"/>
      <c r="DD10" s="145"/>
      <c r="DE10" s="145"/>
      <c r="DF10" s="145"/>
      <c r="DG10" s="145"/>
      <c r="DH10" s="145"/>
      <c r="DI10" s="145"/>
      <c r="DJ10" s="145"/>
      <c r="DK10" s="145"/>
      <c r="DL10" s="145"/>
      <c r="DM10" s="145"/>
      <c r="DN10" s="145"/>
      <c r="DO10" s="145"/>
      <c r="DP10" s="145"/>
      <c r="DQ10" s="145"/>
      <c r="DR10" s="145"/>
      <c r="DS10" s="145"/>
      <c r="DT10" s="145"/>
      <c r="DU10" s="145"/>
      <c r="DV10" s="145"/>
      <c r="DW10" s="145"/>
      <c r="DX10" s="145"/>
      <c r="DY10" s="145"/>
      <c r="DZ10" s="145"/>
      <c r="EA10" s="145"/>
      <c r="EB10" s="145"/>
      <c r="EC10" s="145"/>
      <c r="ED10" s="145"/>
      <c r="EE10" s="145"/>
      <c r="EF10" s="145"/>
      <c r="EG10" s="145"/>
      <c r="EH10" s="145"/>
      <c r="EI10" s="145"/>
      <c r="EJ10" s="145"/>
      <c r="EK10" s="145"/>
      <c r="EL10" s="145"/>
      <c r="EM10" s="145"/>
      <c r="EN10" s="145"/>
      <c r="EO10" s="145"/>
      <c r="EP10" s="145"/>
      <c r="EQ10" s="145"/>
      <c r="ER10" s="145"/>
    </row>
    <row r="11" spans="1:148" s="5" customFormat="1" ht="12.75">
      <c r="A11" s="57"/>
      <c r="B11" s="139" t="s">
        <v>164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40"/>
      <c r="BN11" s="141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3"/>
      <c r="CL11" s="144"/>
      <c r="CM11" s="145"/>
      <c r="CN11" s="145"/>
      <c r="CO11" s="145"/>
      <c r="CP11" s="145"/>
      <c r="CQ11" s="145"/>
      <c r="CR11" s="145"/>
      <c r="CS11" s="145"/>
      <c r="CT11" s="145"/>
      <c r="CU11" s="145"/>
      <c r="CV11" s="145"/>
      <c r="CW11" s="145"/>
      <c r="CX11" s="145"/>
      <c r="CY11" s="145"/>
      <c r="CZ11" s="145"/>
      <c r="DA11" s="145"/>
      <c r="DB11" s="145"/>
      <c r="DC11" s="145"/>
      <c r="DD11" s="145"/>
      <c r="DE11" s="145"/>
      <c r="DF11" s="145"/>
      <c r="DG11" s="145"/>
      <c r="DH11" s="145"/>
      <c r="DI11" s="145"/>
      <c r="DJ11" s="145"/>
      <c r="DK11" s="145"/>
      <c r="DL11" s="145"/>
      <c r="DM11" s="145"/>
      <c r="DN11" s="145"/>
      <c r="DO11" s="145"/>
      <c r="DP11" s="145"/>
      <c r="DQ11" s="145"/>
      <c r="DR11" s="145"/>
      <c r="DS11" s="145"/>
      <c r="DT11" s="145"/>
      <c r="DU11" s="145"/>
      <c r="DV11" s="145"/>
      <c r="DW11" s="145"/>
      <c r="DX11" s="145"/>
      <c r="DY11" s="145"/>
      <c r="DZ11" s="145"/>
      <c r="EA11" s="145"/>
      <c r="EB11" s="145"/>
      <c r="EC11" s="145"/>
      <c r="ED11" s="145"/>
      <c r="EE11" s="145"/>
      <c r="EF11" s="145"/>
      <c r="EG11" s="145"/>
      <c r="EH11" s="145"/>
      <c r="EI11" s="145"/>
      <c r="EJ11" s="145"/>
      <c r="EK11" s="145"/>
      <c r="EL11" s="145"/>
      <c r="EM11" s="145"/>
      <c r="EN11" s="145"/>
      <c r="EO11" s="145"/>
      <c r="EP11" s="145"/>
      <c r="EQ11" s="145"/>
      <c r="ER11" s="145"/>
    </row>
    <row r="12" spans="1:148" s="5" customFormat="1" ht="12.75">
      <c r="A12" s="57"/>
      <c r="B12" s="139" t="s">
        <v>165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  <c r="AE12" s="139"/>
      <c r="AF12" s="139"/>
      <c r="AG12" s="139"/>
      <c r="AH12" s="139"/>
      <c r="AI12" s="139"/>
      <c r="AJ12" s="139"/>
      <c r="AK12" s="139"/>
      <c r="AL12" s="139"/>
      <c r="AM12" s="139"/>
      <c r="AN12" s="139"/>
      <c r="AO12" s="139"/>
      <c r="AP12" s="139"/>
      <c r="AQ12" s="139"/>
      <c r="AR12" s="139"/>
      <c r="AS12" s="139"/>
      <c r="AT12" s="139"/>
      <c r="AU12" s="139"/>
      <c r="AV12" s="139"/>
      <c r="AW12" s="139"/>
      <c r="AX12" s="139"/>
      <c r="AY12" s="139"/>
      <c r="AZ12" s="139"/>
      <c r="BA12" s="139"/>
      <c r="BB12" s="139"/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40"/>
      <c r="BN12" s="141" t="s">
        <v>130</v>
      </c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3"/>
      <c r="CL12" s="144">
        <f>CL13</f>
        <v>0</v>
      </c>
      <c r="CM12" s="145"/>
      <c r="CN12" s="145"/>
      <c r="CO12" s="145"/>
      <c r="CP12" s="145"/>
      <c r="CQ12" s="145"/>
      <c r="CR12" s="145"/>
      <c r="CS12" s="145"/>
      <c r="CT12" s="145"/>
      <c r="CU12" s="145"/>
      <c r="CV12" s="145"/>
      <c r="CW12" s="145"/>
      <c r="CX12" s="145"/>
      <c r="CY12" s="145"/>
      <c r="CZ12" s="145"/>
      <c r="DA12" s="145"/>
      <c r="DB12" s="145"/>
      <c r="DC12" s="145"/>
      <c r="DD12" s="145"/>
      <c r="DE12" s="145"/>
      <c r="DF12" s="145"/>
      <c r="DG12" s="145"/>
      <c r="DH12" s="145"/>
      <c r="DI12" s="145"/>
      <c r="DJ12" s="145"/>
      <c r="DK12" s="145"/>
      <c r="DL12" s="145"/>
      <c r="DM12" s="145"/>
      <c r="DN12" s="145"/>
      <c r="DO12" s="145"/>
      <c r="DP12" s="145"/>
      <c r="DQ12" s="145"/>
      <c r="DR12" s="145"/>
      <c r="DS12" s="145"/>
      <c r="DT12" s="145"/>
      <c r="DU12" s="145"/>
      <c r="DV12" s="145"/>
      <c r="DW12" s="145"/>
      <c r="DX12" s="145"/>
      <c r="DY12" s="145"/>
      <c r="DZ12" s="145"/>
      <c r="EA12" s="145"/>
      <c r="EB12" s="145"/>
      <c r="EC12" s="145"/>
      <c r="ED12" s="145"/>
      <c r="EE12" s="145"/>
      <c r="EF12" s="145"/>
      <c r="EG12" s="145"/>
      <c r="EH12" s="145"/>
      <c r="EI12" s="145"/>
      <c r="EJ12" s="145"/>
      <c r="EK12" s="145"/>
      <c r="EL12" s="145"/>
      <c r="EM12" s="145"/>
      <c r="EN12" s="145"/>
      <c r="EO12" s="145"/>
      <c r="EP12" s="145"/>
      <c r="EQ12" s="145"/>
      <c r="ER12" s="145"/>
    </row>
    <row r="13" spans="1:148" s="5" customFormat="1" ht="15">
      <c r="A13" s="58"/>
      <c r="B13" s="139" t="s">
        <v>164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40"/>
      <c r="BN13" s="141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3"/>
      <c r="CL13" s="144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</row>
    <row r="16" spans="2:138" ht="18.75" customHeight="1">
      <c r="B16" s="59" t="s">
        <v>298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DA16" s="148" t="s">
        <v>299</v>
      </c>
      <c r="DB16" s="148"/>
      <c r="DC16" s="148"/>
      <c r="DD16" s="148"/>
      <c r="DE16" s="148"/>
      <c r="DF16" s="148"/>
      <c r="DG16" s="148"/>
      <c r="DH16" s="148"/>
      <c r="DI16" s="148"/>
      <c r="DJ16" s="148"/>
      <c r="DK16" s="148"/>
      <c r="DL16" s="148"/>
      <c r="DM16" s="148"/>
      <c r="DN16" s="148"/>
      <c r="DO16" s="148"/>
      <c r="DP16" s="148"/>
      <c r="DQ16" s="148"/>
      <c r="DR16" s="148"/>
      <c r="DS16" s="148"/>
      <c r="DT16" s="148"/>
      <c r="DU16" s="148"/>
      <c r="DV16" s="148"/>
      <c r="DW16" s="148"/>
      <c r="DX16" s="148"/>
      <c r="DY16" s="148"/>
      <c r="DZ16" s="148"/>
      <c r="EA16" s="148"/>
      <c r="EB16" s="148"/>
      <c r="EC16" s="148"/>
      <c r="ED16" s="148"/>
      <c r="EE16" s="148"/>
      <c r="EF16" s="148"/>
      <c r="EG16" s="148"/>
      <c r="EH16" s="148"/>
    </row>
    <row r="17" spans="66:138" ht="15">
      <c r="BN17" s="150" t="s">
        <v>166</v>
      </c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0"/>
      <c r="BZ17" s="150"/>
      <c r="CA17" s="150"/>
      <c r="CB17" s="150"/>
      <c r="CC17" s="150"/>
      <c r="CD17" s="150"/>
      <c r="CE17" s="150"/>
      <c r="CF17" s="150"/>
      <c r="CG17" s="150"/>
      <c r="CH17" s="150"/>
      <c r="CI17" s="150"/>
      <c r="CJ17" s="150"/>
      <c r="CK17" s="150"/>
      <c r="DA17" s="151" t="s">
        <v>17</v>
      </c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</row>
    <row r="18" spans="66:138" ht="15"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</row>
    <row r="19" spans="1:138" ht="18.75" customHeight="1">
      <c r="A19" s="146" t="s">
        <v>18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DA19" s="148" t="s">
        <v>300</v>
      </c>
      <c r="DB19" s="148"/>
      <c r="DC19" s="148"/>
      <c r="DD19" s="148"/>
      <c r="DE19" s="148"/>
      <c r="DF19" s="148"/>
      <c r="DG19" s="148"/>
      <c r="DH19" s="148"/>
      <c r="DI19" s="148"/>
      <c r="DJ19" s="148"/>
      <c r="DK19" s="148"/>
      <c r="DL19" s="148"/>
      <c r="DM19" s="148"/>
      <c r="DN19" s="148"/>
      <c r="DO19" s="148"/>
      <c r="DP19" s="148"/>
      <c r="DQ19" s="148"/>
      <c r="DR19" s="148"/>
      <c r="DS19" s="148"/>
      <c r="DT19" s="148"/>
      <c r="DU19" s="148"/>
      <c r="DV19" s="148"/>
      <c r="DW19" s="148"/>
      <c r="DX19" s="148"/>
      <c r="DY19" s="148"/>
      <c r="DZ19" s="148"/>
      <c r="EA19" s="148"/>
      <c r="EB19" s="148"/>
      <c r="EC19" s="148"/>
      <c r="ED19" s="148"/>
      <c r="EE19" s="148"/>
      <c r="EF19" s="148"/>
      <c r="EG19" s="148"/>
      <c r="EH19" s="148"/>
    </row>
    <row r="20" spans="66:138" ht="15">
      <c r="BN20" s="150" t="s">
        <v>166</v>
      </c>
      <c r="BO20" s="150"/>
      <c r="BP20" s="150"/>
      <c r="BQ20" s="150"/>
      <c r="BR20" s="150"/>
      <c r="BS20" s="150"/>
      <c r="BT20" s="150"/>
      <c r="BU20" s="150"/>
      <c r="BV20" s="150"/>
      <c r="BW20" s="150"/>
      <c r="BX20" s="150"/>
      <c r="BY20" s="150"/>
      <c r="BZ20" s="150"/>
      <c r="CA20" s="150"/>
      <c r="CB20" s="150"/>
      <c r="CC20" s="150"/>
      <c r="CD20" s="150"/>
      <c r="CE20" s="150"/>
      <c r="CF20" s="150"/>
      <c r="CG20" s="150"/>
      <c r="CH20" s="150"/>
      <c r="CI20" s="150"/>
      <c r="CJ20" s="150"/>
      <c r="CK20" s="150"/>
      <c r="DA20" s="151" t="s">
        <v>17</v>
      </c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  <c r="DO20" s="151"/>
      <c r="DP20" s="151"/>
      <c r="DQ20" s="151"/>
      <c r="DR20" s="151"/>
      <c r="DS20" s="151"/>
      <c r="DT20" s="151"/>
      <c r="DU20" s="151"/>
      <c r="DV20" s="151"/>
      <c r="DW20" s="151"/>
      <c r="DX20" s="151"/>
      <c r="DY20" s="151"/>
      <c r="DZ20" s="151"/>
      <c r="EA20" s="151"/>
      <c r="EB20" s="151"/>
      <c r="EC20" s="151"/>
      <c r="ED20" s="151"/>
      <c r="EE20" s="151"/>
      <c r="EF20" s="151"/>
      <c r="EG20" s="151"/>
      <c r="EH20" s="151"/>
    </row>
    <row r="21" spans="66:89" ht="15">
      <c r="BN21" s="60"/>
      <c r="BO21" s="60"/>
      <c r="BP21" s="60"/>
      <c r="BQ21" s="60"/>
      <c r="BR21" s="60"/>
      <c r="BS21" s="60"/>
      <c r="BT21" s="60"/>
      <c r="BU21" s="60"/>
      <c r="BV21" s="60"/>
      <c r="BW21" s="60"/>
      <c r="BX21" s="60"/>
      <c r="BY21" s="60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</row>
    <row r="22" spans="1:138" ht="18.75" customHeight="1">
      <c r="A22" s="146" t="s">
        <v>293</v>
      </c>
      <c r="B22" s="146"/>
      <c r="C22" s="146"/>
      <c r="D22" s="146"/>
      <c r="E22" s="146"/>
      <c r="F22" s="146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6"/>
      <c r="V22" s="146"/>
      <c r="W22" s="146"/>
      <c r="X22" s="146"/>
      <c r="Y22" s="146"/>
      <c r="Z22" s="146"/>
      <c r="AA22" s="146"/>
      <c r="AB22" s="146"/>
      <c r="AC22" s="146"/>
      <c r="AD22" s="146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146"/>
      <c r="AP22" s="146"/>
      <c r="AQ22" s="146"/>
      <c r="AR22" s="146"/>
      <c r="AS22" s="146"/>
      <c r="AT22" s="146"/>
      <c r="AU22" s="146"/>
      <c r="AV22" s="146"/>
      <c r="AW22" s="146"/>
      <c r="AX22" s="146"/>
      <c r="AY22" s="146"/>
      <c r="AZ22" s="146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DA22" s="148" t="s">
        <v>301</v>
      </c>
      <c r="DB22" s="148"/>
      <c r="DC22" s="148"/>
      <c r="DD22" s="148"/>
      <c r="DE22" s="148"/>
      <c r="DF22" s="148"/>
      <c r="DG22" s="148"/>
      <c r="DH22" s="148"/>
      <c r="DI22" s="148"/>
      <c r="DJ22" s="148"/>
      <c r="DK22" s="148"/>
      <c r="DL22" s="148"/>
      <c r="DM22" s="148"/>
      <c r="DN22" s="148"/>
      <c r="DO22" s="148"/>
      <c r="DP22" s="148"/>
      <c r="DQ22" s="148"/>
      <c r="DR22" s="148"/>
      <c r="DS22" s="148"/>
      <c r="DT22" s="148"/>
      <c r="DU22" s="148"/>
      <c r="DV22" s="148"/>
      <c r="DW22" s="148"/>
      <c r="DX22" s="148"/>
      <c r="DY22" s="148"/>
      <c r="DZ22" s="148"/>
      <c r="EA22" s="148"/>
      <c r="EB22" s="148"/>
      <c r="EC22" s="148"/>
      <c r="ED22" s="148"/>
      <c r="EE22" s="148"/>
      <c r="EF22" s="148"/>
      <c r="EG22" s="148"/>
      <c r="EH22" s="148"/>
    </row>
    <row r="23" spans="66:138" ht="15">
      <c r="BN23" s="150" t="s">
        <v>166</v>
      </c>
      <c r="BO23" s="150"/>
      <c r="BP23" s="150"/>
      <c r="BQ23" s="150"/>
      <c r="BR23" s="150"/>
      <c r="BS23" s="150"/>
      <c r="BT23" s="150"/>
      <c r="BU23" s="150"/>
      <c r="BV23" s="150"/>
      <c r="BW23" s="150"/>
      <c r="BX23" s="150"/>
      <c r="BY23" s="150"/>
      <c r="BZ23" s="150"/>
      <c r="CA23" s="150"/>
      <c r="CB23" s="150"/>
      <c r="CC23" s="150"/>
      <c r="CD23" s="150"/>
      <c r="CE23" s="150"/>
      <c r="CF23" s="150"/>
      <c r="CG23" s="150"/>
      <c r="CH23" s="150"/>
      <c r="CI23" s="150"/>
      <c r="CJ23" s="150"/>
      <c r="CK23" s="150"/>
      <c r="DA23" s="151" t="s">
        <v>17</v>
      </c>
      <c r="DB23" s="151"/>
      <c r="DC23" s="151"/>
      <c r="DD23" s="151"/>
      <c r="DE23" s="151"/>
      <c r="DF23" s="151"/>
      <c r="DG23" s="151"/>
      <c r="DH23" s="151"/>
      <c r="DI23" s="151"/>
      <c r="DJ23" s="151"/>
      <c r="DK23" s="151"/>
      <c r="DL23" s="151"/>
      <c r="DM23" s="151"/>
      <c r="DN23" s="151"/>
      <c r="DO23" s="151"/>
      <c r="DP23" s="151"/>
      <c r="DQ23" s="151"/>
      <c r="DR23" s="151"/>
      <c r="DS23" s="151"/>
      <c r="DT23" s="151"/>
      <c r="DU23" s="151"/>
      <c r="DV23" s="151"/>
      <c r="DW23" s="151"/>
      <c r="DX23" s="151"/>
      <c r="DY23" s="151"/>
      <c r="DZ23" s="151"/>
      <c r="EA23" s="151"/>
      <c r="EB23" s="151"/>
      <c r="EC23" s="151"/>
      <c r="ED23" s="151"/>
      <c r="EE23" s="151"/>
      <c r="EF23" s="151"/>
      <c r="EG23" s="151"/>
      <c r="EH23" s="151"/>
    </row>
    <row r="28" spans="107:131" ht="18.75" customHeight="1">
      <c r="DC28" s="149" t="str">
        <f>BL3</f>
        <v>29 сентября</v>
      </c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49"/>
      <c r="DO28" s="149"/>
      <c r="DP28" s="149"/>
      <c r="DQ28" s="149"/>
      <c r="DR28" s="149"/>
      <c r="DS28" s="149"/>
      <c r="DT28" s="149"/>
      <c r="DU28" s="149"/>
      <c r="DV28" s="149"/>
      <c r="DW28" s="149"/>
      <c r="DY28" s="62">
        <v>2017</v>
      </c>
      <c r="EA28" s="62" t="s">
        <v>289</v>
      </c>
    </row>
  </sheetData>
  <sheetProtection/>
  <mergeCells count="47">
    <mergeCell ref="A22:AZ22"/>
    <mergeCell ref="BN22:CK22"/>
    <mergeCell ref="DA22:EH22"/>
    <mergeCell ref="BN23:CK23"/>
    <mergeCell ref="DA23:EH23"/>
    <mergeCell ref="ED1:ER1"/>
    <mergeCell ref="EA5:ER5"/>
    <mergeCell ref="DC28:DW28"/>
    <mergeCell ref="BN20:CK20"/>
    <mergeCell ref="DA20:EH20"/>
    <mergeCell ref="BN17:CK17"/>
    <mergeCell ref="DA17:EH17"/>
    <mergeCell ref="BL4:CM4"/>
    <mergeCell ref="A6:BM6"/>
    <mergeCell ref="BN6:CK6"/>
    <mergeCell ref="A19:AR19"/>
    <mergeCell ref="BN19:CK19"/>
    <mergeCell ref="DA19:EH19"/>
    <mergeCell ref="B13:BM13"/>
    <mergeCell ref="BN13:CK13"/>
    <mergeCell ref="CL13:ER13"/>
    <mergeCell ref="BN16:CK16"/>
    <mergeCell ref="DA16:EH16"/>
    <mergeCell ref="B11:BM11"/>
    <mergeCell ref="BN11:CK11"/>
    <mergeCell ref="CL11:ER11"/>
    <mergeCell ref="B12:BM12"/>
    <mergeCell ref="BN12:CK12"/>
    <mergeCell ref="CL12:ER12"/>
    <mergeCell ref="B9:BM9"/>
    <mergeCell ref="BN9:CK9"/>
    <mergeCell ref="CL9:ER9"/>
    <mergeCell ref="B10:BM10"/>
    <mergeCell ref="BN10:CK10"/>
    <mergeCell ref="CL10:ER10"/>
    <mergeCell ref="A7:BM7"/>
    <mergeCell ref="BN7:CK7"/>
    <mergeCell ref="CL7:ER7"/>
    <mergeCell ref="B8:BM8"/>
    <mergeCell ref="BN8:CK8"/>
    <mergeCell ref="CL8:ER8"/>
    <mergeCell ref="CL6:ER6"/>
    <mergeCell ref="A2:ER2"/>
    <mergeCell ref="BH3:BK3"/>
    <mergeCell ref="BL3:CM3"/>
    <mergeCell ref="CN3:CQ3"/>
    <mergeCell ref="CR3:CU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parusadm</dc:creator>
  <cp:keywords/>
  <dc:description/>
  <cp:lastModifiedBy>11</cp:lastModifiedBy>
  <cp:lastPrinted>2017-09-29T13:07:53Z</cp:lastPrinted>
  <dcterms:created xsi:type="dcterms:W3CDTF">2011-12-21T05:15:34Z</dcterms:created>
  <dcterms:modified xsi:type="dcterms:W3CDTF">2017-09-29T13:08:57Z</dcterms:modified>
  <cp:category/>
  <cp:version/>
  <cp:contentType/>
  <cp:contentStatus/>
</cp:coreProperties>
</file>